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1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firstSheet="21" activeTab="21"/>
  </bookViews>
  <sheets>
    <sheet name="ENERO 2013" sheetId="1" r:id="rId1"/>
    <sheet name="CAJA FEB." sheetId="2" r:id="rId2"/>
    <sheet name="PL MAR1" sheetId="3" r:id="rId3"/>
    <sheet name="CAJA MAR" sheetId="4" r:id="rId4"/>
    <sheet name="PL MAR2" sheetId="5" r:id="rId5"/>
    <sheet name="PL ABRIL" sheetId="6" r:id="rId6"/>
    <sheet name="CAJA ABR" sheetId="7" r:id="rId7"/>
    <sheet name="Hoja1 (2)" sheetId="8" r:id="rId8"/>
    <sheet name="CAJAMAY" sheetId="9" r:id="rId9"/>
    <sheet name="PL MAYO" sheetId="10" r:id="rId10"/>
    <sheet name="CAJAJUN" sheetId="11" r:id="rId11"/>
    <sheet name="Hoja2" sheetId="12" state="hidden" r:id="rId12"/>
    <sheet name="PLAN JUN" sheetId="13" r:id="rId13"/>
    <sheet name="PLANOV" sheetId="14" r:id="rId14"/>
    <sheet name="CAJANOV" sheetId="15" r:id="rId15"/>
    <sheet name="PLANENE" sheetId="16" r:id="rId16"/>
    <sheet name="CAJAENE" sheetId="17" r:id="rId17"/>
    <sheet name="PLANILLA ENERO" sheetId="18" r:id="rId18"/>
    <sheet name="CAJA FEBRERO" sheetId="19" r:id="rId19"/>
    <sheet name="PLANILLA FEBRERO cdc" sheetId="20" r:id="rId20"/>
    <sheet name="CAJA MARZO" sheetId="21" r:id="rId21"/>
    <sheet name="WEB" sheetId="22" r:id="rId22"/>
  </sheets>
  <definedNames>
    <definedName name="_xlnm._FilterDatabase" localSheetId="4" hidden="1">'PL MAR2'!$B$12:$G$88</definedName>
    <definedName name="_xlnm.Print_Titles" localSheetId="4">'PL MAR2'!$10:$11</definedName>
    <definedName name="_xlnm.Print_Titles" localSheetId="19">'PLANILLA FEBRERO cdc'!$12:$13</definedName>
  </definedNames>
  <calcPr fullCalcOnLoad="1"/>
</workbook>
</file>

<file path=xl/comments11.xml><?xml version="1.0" encoding="utf-8"?>
<comments xmlns="http://schemas.openxmlformats.org/spreadsheetml/2006/main">
  <authors>
    <author>C-Duran</author>
  </authors>
  <commentList>
    <comment ref="G4" authorId="0">
      <text>
        <r>
          <rPr>
            <b/>
            <sz val="9"/>
            <rFont val="Tahoma"/>
            <family val="2"/>
          </rPr>
          <t>C-Duran:</t>
        </r>
        <r>
          <rPr>
            <sz val="9"/>
            <rFont val="Tahoma"/>
            <family val="2"/>
          </rPr>
          <t xml:space="preserve">
NOTA DE CREDITO DEVOLUCION TAPACANTO
</t>
        </r>
      </text>
    </comment>
    <comment ref="H4" authorId="0">
      <text>
        <r>
          <rPr>
            <b/>
            <sz val="9"/>
            <rFont val="Tahoma"/>
            <family val="2"/>
          </rPr>
          <t>C-Duran:</t>
        </r>
        <r>
          <rPr>
            <sz val="9"/>
            <rFont val="Tahoma"/>
            <family val="2"/>
          </rPr>
          <t xml:space="preserve">
NOTA DE CREDITO DEVOLUCION TAPACANTO
</t>
        </r>
      </text>
    </comment>
  </commentList>
</comments>
</file>

<file path=xl/comments15.xml><?xml version="1.0" encoding="utf-8"?>
<comments xmlns="http://schemas.openxmlformats.org/spreadsheetml/2006/main">
  <authors>
    <author>C-Duran</author>
  </authors>
  <commentList>
    <comment ref="G3" authorId="0">
      <text>
        <r>
          <rPr>
            <b/>
            <sz val="9"/>
            <rFont val="Tahoma"/>
            <family val="2"/>
          </rPr>
          <t>C-Duran:</t>
        </r>
        <r>
          <rPr>
            <sz val="9"/>
            <rFont val="Tahoma"/>
            <family val="2"/>
          </rPr>
          <t xml:space="preserve">
NOTA DE CREDITO DEVOLUCION TAPACANTO
</t>
        </r>
      </text>
    </comment>
    <comment ref="H3" authorId="0">
      <text>
        <r>
          <rPr>
            <b/>
            <sz val="9"/>
            <rFont val="Tahoma"/>
            <family val="2"/>
          </rPr>
          <t>C-Duran:</t>
        </r>
        <r>
          <rPr>
            <sz val="9"/>
            <rFont val="Tahoma"/>
            <family val="2"/>
          </rPr>
          <t xml:space="preserve">
NOTA DE CREDITO DEVOLUCION TAPACANTO
</t>
        </r>
      </text>
    </comment>
  </commentList>
</comments>
</file>

<file path=xl/comments17.xml><?xml version="1.0" encoding="utf-8"?>
<comments xmlns="http://schemas.openxmlformats.org/spreadsheetml/2006/main">
  <authors>
    <author>C-Duran</author>
    <author>DavidLillo</author>
  </authors>
  <commentList>
    <comment ref="G3" authorId="0">
      <text>
        <r>
          <rPr>
            <b/>
            <sz val="9"/>
            <rFont val="Tahoma"/>
            <family val="2"/>
          </rPr>
          <t>C-Duran:</t>
        </r>
        <r>
          <rPr>
            <sz val="9"/>
            <rFont val="Tahoma"/>
            <family val="2"/>
          </rPr>
          <t xml:space="preserve">
NOTA DE CREDITO DEVOLUCION TAPACANTO
</t>
        </r>
      </text>
    </comment>
    <comment ref="H3" authorId="0">
      <text>
        <r>
          <rPr>
            <b/>
            <sz val="9"/>
            <rFont val="Tahoma"/>
            <family val="2"/>
          </rPr>
          <t>C-Duran:</t>
        </r>
        <r>
          <rPr>
            <sz val="9"/>
            <rFont val="Tahoma"/>
            <family val="2"/>
          </rPr>
          <t xml:space="preserve">
NOTA DE CREDITO DEVOLUCION TAPACANTO
</t>
        </r>
      </text>
    </comment>
    <comment ref="F59" authorId="1">
      <text>
        <r>
          <rPr>
            <b/>
            <sz val="9"/>
            <rFont val="Tahoma"/>
            <family val="2"/>
          </rPr>
          <t>DavidLillo:</t>
        </r>
        <r>
          <rPr>
            <sz val="9"/>
            <rFont val="Tahoma"/>
            <family val="2"/>
          </rPr>
          <t xml:space="preserve">
ENTREGADA BOLETA  90309
</t>
        </r>
      </text>
    </comment>
    <comment ref="F55" authorId="1">
      <text>
        <r>
          <rPr>
            <b/>
            <sz val="9"/>
            <rFont val="Tahoma"/>
            <family val="2"/>
          </rPr>
          <t>DavidLillo:</t>
        </r>
        <r>
          <rPr>
            <sz val="9"/>
            <rFont val="Tahoma"/>
            <family val="2"/>
          </rPr>
          <t xml:space="preserve">
BOLETA 70282 Y BOLETA 70281</t>
        </r>
      </text>
    </comment>
    <comment ref="C56" authorId="1">
      <text>
        <r>
          <rPr>
            <b/>
            <sz val="9"/>
            <rFont val="Tahoma"/>
            <family val="2"/>
          </rPr>
          <t>DavidLillo:</t>
        </r>
        <r>
          <rPr>
            <sz val="9"/>
            <rFont val="Tahoma"/>
            <family val="2"/>
          </rPr>
          <t xml:space="preserve">
AXEL HERRERA
</t>
        </r>
      </text>
    </comment>
    <comment ref="F56" authorId="1">
      <text>
        <r>
          <rPr>
            <b/>
            <sz val="9"/>
            <rFont val="Tahoma"/>
            <family val="2"/>
          </rPr>
          <t>DavidLillo:</t>
        </r>
        <r>
          <rPr>
            <sz val="9"/>
            <rFont val="Tahoma"/>
            <family val="2"/>
          </rPr>
          <t xml:space="preserve">
BOLETAS 199510, 3310
BOLETA108003, 1000BOLETA159512, 1740
</t>
        </r>
      </text>
    </comment>
    <comment ref="F53" authorId="1">
      <text>
        <r>
          <rPr>
            <b/>
            <sz val="9"/>
            <rFont val="Tahoma"/>
            <family val="2"/>
          </rPr>
          <t>DavidLillo:</t>
        </r>
        <r>
          <rPr>
            <sz val="9"/>
            <rFont val="Tahoma"/>
            <family val="2"/>
          </rPr>
          <t xml:space="preserve">
BOLETA 32491914
</t>
        </r>
      </text>
    </comment>
    <comment ref="F62" authorId="1">
      <text>
        <r>
          <rPr>
            <b/>
            <sz val="9"/>
            <rFont val="Tahoma"/>
            <family val="2"/>
          </rPr>
          <t>DavidLillo:</t>
        </r>
        <r>
          <rPr>
            <sz val="9"/>
            <rFont val="Tahoma"/>
            <family val="2"/>
          </rPr>
          <t xml:space="preserve">
180072</t>
        </r>
      </text>
    </comment>
  </commentList>
</comments>
</file>

<file path=xl/comments19.xml><?xml version="1.0" encoding="utf-8"?>
<comments xmlns="http://schemas.openxmlformats.org/spreadsheetml/2006/main">
  <authors>
    <author>C-Duran</author>
  </authors>
  <commentList>
    <comment ref="G3" authorId="0">
      <text>
        <r>
          <rPr>
            <b/>
            <sz val="9"/>
            <rFont val="Tahoma"/>
            <family val="2"/>
          </rPr>
          <t>C-Duran:</t>
        </r>
        <r>
          <rPr>
            <sz val="9"/>
            <rFont val="Tahoma"/>
            <family val="2"/>
          </rPr>
          <t xml:space="preserve">
NOTA DE CREDITO DEVOLUCION TAPACANTO
</t>
        </r>
      </text>
    </comment>
    <comment ref="H3" authorId="0">
      <text>
        <r>
          <rPr>
            <b/>
            <sz val="9"/>
            <rFont val="Tahoma"/>
            <family val="2"/>
          </rPr>
          <t>C-Duran:</t>
        </r>
        <r>
          <rPr>
            <sz val="9"/>
            <rFont val="Tahoma"/>
            <family val="2"/>
          </rPr>
          <t xml:space="preserve">
NOTA DE CREDITO DEVOLUCION TAPACANTO
</t>
        </r>
      </text>
    </comment>
  </commentList>
</comments>
</file>

<file path=xl/comments2.xml><?xml version="1.0" encoding="utf-8"?>
<comments xmlns="http://schemas.openxmlformats.org/spreadsheetml/2006/main">
  <authors>
    <author>C-Duran</author>
  </authors>
  <commentList>
    <comment ref="H5" authorId="0">
      <text>
        <r>
          <rPr>
            <b/>
            <sz val="9"/>
            <rFont val="Tahoma"/>
            <family val="2"/>
          </rPr>
          <t>C-Duran:</t>
        </r>
        <r>
          <rPr>
            <sz val="9"/>
            <rFont val="Tahoma"/>
            <family val="2"/>
          </rPr>
          <t xml:space="preserve">
NOTA DE CREDITO DEVOLUCION TAPACANTO
</t>
        </r>
      </text>
    </comment>
  </commentList>
</comments>
</file>

<file path=xl/comments21.xml><?xml version="1.0" encoding="utf-8"?>
<comments xmlns="http://schemas.openxmlformats.org/spreadsheetml/2006/main">
  <authors>
    <author>C-Duran</author>
  </authors>
  <commentList>
    <comment ref="G3" authorId="0">
      <text>
        <r>
          <rPr>
            <b/>
            <sz val="9"/>
            <rFont val="Tahoma"/>
            <family val="2"/>
          </rPr>
          <t>C-Duran:</t>
        </r>
        <r>
          <rPr>
            <sz val="9"/>
            <rFont val="Tahoma"/>
            <family val="2"/>
          </rPr>
          <t xml:space="preserve">
NOTA DE CREDITO DEVOLUCION TAPACANTO
</t>
        </r>
      </text>
    </comment>
    <comment ref="H3" authorId="0">
      <text>
        <r>
          <rPr>
            <b/>
            <sz val="9"/>
            <rFont val="Tahoma"/>
            <family val="2"/>
          </rPr>
          <t>C-Duran:</t>
        </r>
        <r>
          <rPr>
            <sz val="9"/>
            <rFont val="Tahoma"/>
            <family val="2"/>
          </rPr>
          <t xml:space="preserve">
NOTA DE CREDITO DEVOLUCION TAPACANTO
</t>
        </r>
      </text>
    </comment>
  </commentList>
</comments>
</file>

<file path=xl/comments4.xml><?xml version="1.0" encoding="utf-8"?>
<comments xmlns="http://schemas.openxmlformats.org/spreadsheetml/2006/main">
  <authors>
    <author>C-Duran</author>
  </authors>
  <commentList>
    <comment ref="H5" authorId="0">
      <text>
        <r>
          <rPr>
            <b/>
            <sz val="9"/>
            <rFont val="Tahoma"/>
            <family val="2"/>
          </rPr>
          <t>C-Duran:</t>
        </r>
        <r>
          <rPr>
            <sz val="9"/>
            <rFont val="Tahoma"/>
            <family val="2"/>
          </rPr>
          <t xml:space="preserve">
NOTA DE CREDITO DEVOLUCION TAPACANTO
</t>
        </r>
      </text>
    </comment>
    <comment ref="I5" authorId="0">
      <text>
        <r>
          <rPr>
            <b/>
            <sz val="9"/>
            <rFont val="Tahoma"/>
            <family val="2"/>
          </rPr>
          <t>C-Duran:</t>
        </r>
        <r>
          <rPr>
            <sz val="9"/>
            <rFont val="Tahoma"/>
            <family val="2"/>
          </rPr>
          <t xml:space="preserve">
NOTA DE CREDITO DEVOLUCION TAPACANTO
</t>
        </r>
      </text>
    </comment>
  </commentList>
</comments>
</file>

<file path=xl/comments7.xml><?xml version="1.0" encoding="utf-8"?>
<comments xmlns="http://schemas.openxmlformats.org/spreadsheetml/2006/main">
  <authors>
    <author>C-Duran</author>
  </authors>
  <commentList>
    <comment ref="H4" authorId="0">
      <text>
        <r>
          <rPr>
            <b/>
            <sz val="9"/>
            <rFont val="Tahoma"/>
            <family val="2"/>
          </rPr>
          <t>C-Duran:</t>
        </r>
        <r>
          <rPr>
            <sz val="9"/>
            <rFont val="Tahoma"/>
            <family val="2"/>
          </rPr>
          <t xml:space="preserve">
NOTA DE CREDITO DEVOLUCION TAPACANTO
</t>
        </r>
      </text>
    </comment>
    <comment ref="I4" authorId="0">
      <text>
        <r>
          <rPr>
            <b/>
            <sz val="9"/>
            <rFont val="Tahoma"/>
            <family val="2"/>
          </rPr>
          <t>C-Duran:</t>
        </r>
        <r>
          <rPr>
            <sz val="9"/>
            <rFont val="Tahoma"/>
            <family val="2"/>
          </rPr>
          <t xml:space="preserve">
NOTA DE CREDITO DEVOLUCION TAPACANTO
</t>
        </r>
      </text>
    </comment>
  </commentList>
</comments>
</file>

<file path=xl/comments9.xml><?xml version="1.0" encoding="utf-8"?>
<comments xmlns="http://schemas.openxmlformats.org/spreadsheetml/2006/main">
  <authors>
    <author>C-Duran</author>
  </authors>
  <commentList>
    <comment ref="G4" authorId="0">
      <text>
        <r>
          <rPr>
            <b/>
            <sz val="9"/>
            <rFont val="Tahoma"/>
            <family val="2"/>
          </rPr>
          <t>C-Duran:</t>
        </r>
        <r>
          <rPr>
            <sz val="9"/>
            <rFont val="Tahoma"/>
            <family val="2"/>
          </rPr>
          <t xml:space="preserve">
NOTA DE CREDITO DEVOLUCION TAPACANTO
</t>
        </r>
      </text>
    </comment>
    <comment ref="H4" authorId="0">
      <text>
        <r>
          <rPr>
            <b/>
            <sz val="9"/>
            <rFont val="Tahoma"/>
            <family val="2"/>
          </rPr>
          <t>C-Duran:</t>
        </r>
        <r>
          <rPr>
            <sz val="9"/>
            <rFont val="Tahoma"/>
            <family val="2"/>
          </rPr>
          <t xml:space="preserve">
NOTA DE CREDITO DEVOLUCION TAPACANTO
</t>
        </r>
      </text>
    </comment>
  </commentList>
</comments>
</file>

<file path=xl/sharedStrings.xml><?xml version="1.0" encoding="utf-8"?>
<sst xmlns="http://schemas.openxmlformats.org/spreadsheetml/2006/main" count="3485" uniqueCount="1141">
  <si>
    <t>FECHA</t>
  </si>
  <si>
    <t>NOMBRE</t>
  </si>
  <si>
    <t>MOTIVO</t>
  </si>
  <si>
    <t>MONTO INGRESO</t>
  </si>
  <si>
    <t>SALDO</t>
  </si>
  <si>
    <t>EGRESOS</t>
  </si>
  <si>
    <t>Planilla de Gastos</t>
  </si>
  <si>
    <t>N°DE ORDEN</t>
  </si>
  <si>
    <t xml:space="preserve">                                      </t>
  </si>
  <si>
    <t>(+/-) Vuelto</t>
  </si>
  <si>
    <t>Nelson Lara</t>
  </si>
  <si>
    <t>Turno CETECO</t>
  </si>
  <si>
    <t>Eugenio Castro</t>
  </si>
  <si>
    <t>CARLOS DURAN C</t>
  </si>
  <si>
    <t>Intereses</t>
  </si>
  <si>
    <t>Sinthya Laiz González</t>
  </si>
  <si>
    <t>Jorge Vargas</t>
  </si>
  <si>
    <t>Matias Echavarria</t>
  </si>
  <si>
    <t>David Lillo M</t>
  </si>
  <si>
    <t>Cheque N°</t>
  </si>
  <si>
    <t>LIBRO DE GASTOS MENORES ENERO 2013</t>
  </si>
  <si>
    <t xml:space="preserve"> David Lillo M</t>
  </si>
  <si>
    <t>José Luis Cardoza</t>
  </si>
  <si>
    <t>Peaje comision Director</t>
  </si>
  <si>
    <t>Locomocion Turno CETECO</t>
  </si>
  <si>
    <t>Tramites Bancarios</t>
  </si>
  <si>
    <t>Claudio Merino</t>
  </si>
  <si>
    <t>Arreglo Central Telefonica</t>
  </si>
  <si>
    <t>Art. Libreia</t>
  </si>
  <si>
    <t>Insumos Computacionales</t>
  </si>
  <si>
    <t>Turno CETECO Fin de Semana</t>
  </si>
  <si>
    <t>Maderick Vilches C</t>
  </si>
  <si>
    <t>Turno Voluntario</t>
  </si>
  <si>
    <t>Hector Salgado</t>
  </si>
  <si>
    <t>Compra Tinta Impresora</t>
  </si>
  <si>
    <t>Despacho correo Talcahuano</t>
  </si>
  <si>
    <t>Copia Llave chapa</t>
  </si>
  <si>
    <t>Locomocion  Voluntarios</t>
  </si>
  <si>
    <t>Ivon Alcayaga</t>
  </si>
  <si>
    <t>Corona Mamá Srta Eva reboledo</t>
  </si>
  <si>
    <t>Locomocion</t>
  </si>
  <si>
    <t>Axel Herrera Valdera</t>
  </si>
  <si>
    <t>Colación trabajos extraordinarios</t>
  </si>
  <si>
    <t xml:space="preserve">Juan Soto </t>
  </si>
  <si>
    <t>Diferencia rendición del 03/01/2013</t>
  </si>
  <si>
    <t>Edgardo Gomez M</t>
  </si>
  <si>
    <t>Locomoción C. servicio</t>
  </si>
  <si>
    <t xml:space="preserve">Devolución turno Ceteco 04.ENE. </t>
  </si>
  <si>
    <t xml:space="preserve">Marcos Valenzuela </t>
  </si>
  <si>
    <t>Turno CETECO- 31-8  DIC.</t>
  </si>
  <si>
    <t>JUAN SALAS</t>
  </si>
  <si>
    <t>FALTA FIRMAR LIBRO</t>
  </si>
  <si>
    <t>Carga Tarjeta Loc. Tram Bancarios</t>
  </si>
  <si>
    <t>Planilla Loc. Comercio</t>
  </si>
  <si>
    <t>loc.comercio</t>
  </si>
  <si>
    <t>TOTAL FINAL</t>
  </si>
  <si>
    <t>Turno CETECO- 10-1-2013</t>
  </si>
  <si>
    <t>SOF JUAN SOTO</t>
  </si>
  <si>
    <t>SR.  CLAUDIO MERINO</t>
  </si>
  <si>
    <t>SR. ROBINSÓN GARRIDO</t>
  </si>
  <si>
    <t>TURNO CETECO 11-12-13- ENERO 2013</t>
  </si>
  <si>
    <t>Cheque N° 3057590</t>
  </si>
  <si>
    <t>Rendido</t>
  </si>
  <si>
    <t>RENDIDO</t>
  </si>
  <si>
    <t>SINTTYA LAIZ CONTRERAS</t>
  </si>
  <si>
    <t>15.842.888-1</t>
  </si>
  <si>
    <t>TURNOS CETECO</t>
  </si>
  <si>
    <t>ELIQSA IQUIQUE</t>
  </si>
  <si>
    <t>ELIQSA ARICA</t>
  </si>
  <si>
    <t>FRONTEL</t>
  </si>
  <si>
    <t>CHILQUINTA</t>
  </si>
  <si>
    <t>VTR BANDA ANCHA</t>
  </si>
  <si>
    <t>ESSBIO</t>
  </si>
  <si>
    <t>CGE DISTRI. SA</t>
  </si>
  <si>
    <t>ENTEL</t>
  </si>
  <si>
    <t>EMPRESA CORREOS DE CHILE</t>
  </si>
  <si>
    <t>TELEFONICA CHILE</t>
  </si>
  <si>
    <t>GASCO GLP</t>
  </si>
  <si>
    <t>SODIMAC</t>
  </si>
  <si>
    <t>JUAN SOTO S</t>
  </si>
  <si>
    <t>TURNO CETECO</t>
  </si>
  <si>
    <t>ROBINSON GARRIDO</t>
  </si>
  <si>
    <t>C BELTRAN</t>
  </si>
  <si>
    <t>EDUARDO ALWYN</t>
  </si>
  <si>
    <t>INTERES CON BASICO</t>
  </si>
  <si>
    <t>SINTYA LAIZ GONZALEZ</t>
  </si>
  <si>
    <t>ENTREGA CRL GOMEZ CAJA CHICA</t>
  </si>
  <si>
    <t>CHEQUE YO</t>
  </si>
  <si>
    <t>LIBRO DE GASTOS MENORES  FEBRERO 2013</t>
  </si>
  <si>
    <t>ENTREGA CAJA CHICA CRL E.GOMEZ MARAY</t>
  </si>
  <si>
    <t>JOAQUIN ARAYA</t>
  </si>
  <si>
    <t>NELSON LARA</t>
  </si>
  <si>
    <t>MIGUEL LEIVA</t>
  </si>
  <si>
    <t>EDUARDO FUENZALIDA</t>
  </si>
  <si>
    <t>EVA REBOLLEDO</t>
  </si>
  <si>
    <t>CONPRAS SODIMAC</t>
  </si>
  <si>
    <t>CONS.BASICOS</t>
  </si>
  <si>
    <t>INTERESES</t>
  </si>
  <si>
    <t>GABRIEL FUENZALIDA</t>
  </si>
  <si>
    <t>Cable paralelo 57 mts</t>
  </si>
  <si>
    <t>Entrega y cambios facturas</t>
  </si>
  <si>
    <t>Cta. Tranf.</t>
  </si>
  <si>
    <t>Pago consumos basicos</t>
  </si>
  <si>
    <t>MIGUEL PEREZ</t>
  </si>
  <si>
    <t>IVON ALCAYAGA</t>
  </si>
  <si>
    <t>CARLOS DURAN</t>
  </si>
  <si>
    <t>FRANCISCO NAVARRO</t>
  </si>
  <si>
    <t>Mery  Arrue</t>
  </si>
  <si>
    <t>Retiro de Talonarios Cheque</t>
  </si>
  <si>
    <t>UTILES ESCRITORIO</t>
  </si>
  <si>
    <t>LOCOMOCION, PAGOS C.B.</t>
  </si>
  <si>
    <t>JUAN SALAS VASQUEZ</t>
  </si>
  <si>
    <t>Cheque N° 7220038</t>
  </si>
  <si>
    <t>MARIO RETAMAL</t>
  </si>
  <si>
    <t>JOSE PAREDES</t>
  </si>
  <si>
    <t>Cheque N°7220039</t>
  </si>
  <si>
    <t>Cheque N°7220037</t>
  </si>
  <si>
    <t>Cheque N°7220030</t>
  </si>
  <si>
    <t>CLAUDIO MERINO</t>
  </si>
  <si>
    <t>PAGOS CONS. BAS</t>
  </si>
  <si>
    <t>LUIS PEREZ</t>
  </si>
  <si>
    <t>CORREOS DE CHILE</t>
  </si>
  <si>
    <t>COLACION</t>
  </si>
  <si>
    <t>CARLOS RAMIREZ</t>
  </si>
  <si>
    <t>INTERESES C. BASICOS</t>
  </si>
  <si>
    <t>INT CRL GOMEZ</t>
  </si>
  <si>
    <t>Cheque N°7220050</t>
  </si>
  <si>
    <t>Cheque N° 3060582</t>
  </si>
  <si>
    <t>Diferencia Cheque 3060582</t>
  </si>
  <si>
    <t>CARLOS DURAN C.</t>
  </si>
  <si>
    <t>PINTURA, BROCHAS, CETECO</t>
  </si>
  <si>
    <t>COMPRAS</t>
  </si>
  <si>
    <t>UTILES DE ASEO DIRECCIÓN</t>
  </si>
  <si>
    <t>TARUGOS</t>
  </si>
  <si>
    <t>BANCO</t>
  </si>
  <si>
    <t>CAJA</t>
  </si>
  <si>
    <t>RECORRIDO ESTAFETA</t>
  </si>
  <si>
    <t>FOTOCOPIA NOTARIA</t>
  </si>
  <si>
    <t>RAMON VALDEBENITO</t>
  </si>
  <si>
    <t xml:space="preserve">DESPACHO DOCUMENTOS </t>
  </si>
  <si>
    <t>EUGENIO CASTRO</t>
  </si>
  <si>
    <t>ALIMENTACION Y LOC.</t>
  </si>
  <si>
    <t>RAUL VALENZUELA</t>
  </si>
  <si>
    <t>RODRIGO CERDA</t>
  </si>
  <si>
    <t>PX RENDIR</t>
  </si>
  <si>
    <t>PEND.</t>
  </si>
  <si>
    <t>RRC</t>
  </si>
  <si>
    <t>DAVID LILLO</t>
  </si>
  <si>
    <t>COMIS. LOS ANDES</t>
  </si>
  <si>
    <t>PILAS CALEFON</t>
  </si>
  <si>
    <t>PILAS RELOF OFICINA</t>
  </si>
  <si>
    <t>MAURICIO PASTOR</t>
  </si>
  <si>
    <t>falta firmar libro</t>
  </si>
  <si>
    <t>DESPACHO DOCUMENTOS  CHILEXPRES</t>
  </si>
  <si>
    <t>gabriel fuenzalida</t>
  </si>
  <si>
    <t>12-3-20123</t>
  </si>
  <si>
    <t>ARMANDO MONTENEGRO Z.</t>
  </si>
  <si>
    <t>RANCHO</t>
  </si>
  <si>
    <t>PRESTAMO</t>
  </si>
  <si>
    <t>MINISTERIO DE DEFENSA NACIONAL</t>
  </si>
  <si>
    <t xml:space="preserve">         DEFENSA CIVIL DE CHILE</t>
  </si>
  <si>
    <t>Santiago,</t>
  </si>
  <si>
    <t xml:space="preserve">PLANILLA DE GASTOS </t>
  </si>
  <si>
    <t xml:space="preserve"> </t>
  </si>
  <si>
    <t>Nº</t>
  </si>
  <si>
    <t>BOLETA</t>
  </si>
  <si>
    <t>DETALLE</t>
  </si>
  <si>
    <t>MONTO</t>
  </si>
  <si>
    <t>O FACT.</t>
  </si>
  <si>
    <t>P/L</t>
  </si>
  <si>
    <t>9.266.218-7</t>
  </si>
  <si>
    <t xml:space="preserve">  </t>
  </si>
  <si>
    <t xml:space="preserve">                                                                                                                                           </t>
  </si>
  <si>
    <t>T  O  T  A  L</t>
  </si>
  <si>
    <t xml:space="preserve">      CARLOS DURAN CASTILLO</t>
  </si>
  <si>
    <t>Encargado de Gastos Menores</t>
  </si>
  <si>
    <t>ALEJANDRO ESPINOSA ZANELLI</t>
  </si>
  <si>
    <t>Director General de la Defensa Civil de Chile</t>
  </si>
  <si>
    <t>|</t>
  </si>
  <si>
    <t>FERRETERIA METROPOLITANA</t>
  </si>
  <si>
    <t>SERGIO RICARDO CARRASCO</t>
  </si>
  <si>
    <t>IMPORTADORA Y EXPORTADORA HITOS LIMITADA</t>
  </si>
  <si>
    <t>CARLOS DURAN CASTILLO</t>
  </si>
  <si>
    <t>MARIA BERNARDITA PARDO PIZARRO</t>
  </si>
  <si>
    <t>SUPERMERCADO SANTA ISABEL</t>
  </si>
  <si>
    <t>CECILIA ELIZABETH PINTO ARRIAGADA</t>
  </si>
  <si>
    <t>LUIS PEREZ MUÑOZ</t>
  </si>
  <si>
    <t>ISABEL DE LAS MERCEDES SEPULVEDA BELMAR</t>
  </si>
  <si>
    <t>SODIMAC S.A.</t>
  </si>
  <si>
    <t>CHILEXPRESS</t>
  </si>
  <si>
    <t>NELSON LARA CORDOVA</t>
  </si>
  <si>
    <t>ELENA AIDE TORRES SEGUEL</t>
  </si>
  <si>
    <t>MAURICIO IVAN CARCAMO CARRASCO</t>
  </si>
  <si>
    <t>CLAUDIO MERINO O</t>
  </si>
  <si>
    <t>JOAQUIN ARAYA HERMOSILLA</t>
  </si>
  <si>
    <t>ISOLINA CARRASCO CASTRO</t>
  </si>
  <si>
    <t>COMERCIAL LUEZAS LIMITADA</t>
  </si>
  <si>
    <t>AUTOPISTAS LOS LIBERTADORES</t>
  </si>
  <si>
    <t>VICTOR HUGO VICENCIO ARAVENA</t>
  </si>
  <si>
    <t>CESAR ANTONIO URTUBIA HENRIQUEZ</t>
  </si>
  <si>
    <t>EDMUNDO EMILIO AGUILERA ARREDONDO</t>
  </si>
  <si>
    <t>FERNANDO DEL TRANSITO VILLARROEL FUENTES</t>
  </si>
  <si>
    <t>EUGENIO CASTRO L</t>
  </si>
  <si>
    <t>MAURICIO PASTOR DONOSO</t>
  </si>
  <si>
    <t>SON : (Ciento cuarenta y ocho mil ciento secenta y tres pesos)</t>
  </si>
  <si>
    <t>EDGARDO GOMEZ MARAY</t>
  </si>
  <si>
    <t>Jefe del Depto Finanzas y Adquisiciones</t>
  </si>
  <si>
    <t>RODRIGO POLANCO GALLARDO</t>
  </si>
  <si>
    <t>Coronel</t>
  </si>
  <si>
    <t xml:space="preserve">     El Encargado de fondos fijos  de la Defensa Civil de Chile que suscribe certifica</t>
  </si>
  <si>
    <t xml:space="preserve"> haber invertido  la suma de $ 148.163.- ( Cinto cuarenta y ocho mil ciento secenta y tres pesos) </t>
  </si>
  <si>
    <t>en  diferentes actividades de la   Dirección Gral. D C de Chile, conforme  al siguiente detalle :</t>
  </si>
  <si>
    <t xml:space="preserve">en gastos menores correspondiente a la primera quincena del mes de marzo del año 2013 </t>
  </si>
  <si>
    <t>ENTREGA</t>
  </si>
  <si>
    <t>Subdirector de la Defensa Civil de Chile</t>
  </si>
  <si>
    <t>RODRIGO GALLARDO POLANCO</t>
  </si>
  <si>
    <t>CHEQUE D LILLO</t>
  </si>
  <si>
    <t>JUAN ARAYA</t>
  </si>
  <si>
    <t>PL X RENDIR</t>
  </si>
  <si>
    <t xml:space="preserve">            El Encargado del Fondo Fijo  de la Defensa Civil de Chile que suscribe certifica</t>
  </si>
  <si>
    <t>CRL. DIAZ</t>
  </si>
  <si>
    <t>O GODOY</t>
  </si>
  <si>
    <t>C RAMIREZ</t>
  </si>
  <si>
    <t>R FUENTES</t>
  </si>
  <si>
    <t>G FUENZALIDA</t>
  </si>
  <si>
    <t>R GARRIDO</t>
  </si>
  <si>
    <t>V AEDO</t>
  </si>
  <si>
    <t>L GAZMURI</t>
  </si>
  <si>
    <t>E REBOLLEDO</t>
  </si>
  <si>
    <t>C MERINO</t>
  </si>
  <si>
    <t>PENDIENTE</t>
  </si>
  <si>
    <t>D LILLO</t>
  </si>
  <si>
    <t>N LARA</t>
  </si>
  <si>
    <t>C DURAN</t>
  </si>
  <si>
    <t>A MORALES</t>
  </si>
  <si>
    <t>AUTOPISTA LOS LIBERTADORES</t>
  </si>
  <si>
    <t>JOSE CAVIEDES CARRASCO</t>
  </si>
  <si>
    <t>MARCO RIFFO GONZALEZ</t>
  </si>
  <si>
    <t>COMERCIAL EIFFEL LIMITADA</t>
  </si>
  <si>
    <t>ERWIN HAENSGEN ANDREWARTHA</t>
  </si>
  <si>
    <t>SOC. COM. FARIAS COMB. LIMITADA</t>
  </si>
  <si>
    <t>ISABEL SEPULVEDA BELMAR</t>
  </si>
  <si>
    <t>ELENA TORRES SEGUEL</t>
  </si>
  <si>
    <t>TATIANA DIAZ ARAYA</t>
  </si>
  <si>
    <t>H DIAZ</t>
  </si>
  <si>
    <t>OSCAR GODOY</t>
  </si>
  <si>
    <t>JOSE CARDOZA</t>
  </si>
  <si>
    <t>DURAN</t>
  </si>
  <si>
    <t>JUAN PASCUAL Y CIA. LTDA.</t>
  </si>
  <si>
    <t>IND. PERNOS IRUA LIMITADA</t>
  </si>
  <si>
    <t>J. CARDOZA</t>
  </si>
  <si>
    <t>A MONTENEGRO</t>
  </si>
  <si>
    <t>ELIZABETH FERNANDEZ MERINO</t>
  </si>
  <si>
    <t>CLAUDIO MERINO O. (MOVILIZACION)</t>
  </si>
  <si>
    <t>DAVID LILLO MUÑOZ (MOVILIZACION)</t>
  </si>
  <si>
    <t>JOAQUIN ARAYA H. (MOVILIZACION)</t>
  </si>
  <si>
    <t>IVON ALCAYAGA ABARCA (MOVILIZACION)</t>
  </si>
  <si>
    <t>EVA REBOLLEDO MARTINEZ (MOVILIZACION)</t>
  </si>
  <si>
    <t>NELSON LARA C. (MOVILIZACION)</t>
  </si>
  <si>
    <t>OSCAR GODOY GOMEZ (MOVILIZACION)</t>
  </si>
  <si>
    <t>VICTOR AEDO CRUCES (MOVILIZACION)</t>
  </si>
  <si>
    <t>CH. 7220089 F.F.</t>
  </si>
  <si>
    <t>S/N°</t>
  </si>
  <si>
    <t>15-13-13</t>
  </si>
  <si>
    <t>M LEIVA</t>
  </si>
  <si>
    <t>R VALDEBENITO</t>
  </si>
  <si>
    <t>BLANCA HERRERA RAMOS</t>
  </si>
  <si>
    <t>FUENZALIDA</t>
  </si>
  <si>
    <t>INTERES</t>
  </si>
  <si>
    <t>EDUARDO AYLWIN (MOVILIZACION)</t>
  </si>
  <si>
    <t>MARIELA NAVARRETE NAVARRETE</t>
  </si>
  <si>
    <t>JUAN CASTILLO FERNANDEZ</t>
  </si>
  <si>
    <t>E. AYLWING</t>
  </si>
  <si>
    <t>JACQUELINE TAPIA MARTINEZ</t>
  </si>
  <si>
    <t>CONSORCIO ÑUÑOA PARTICIPANTE S.A.</t>
  </si>
  <si>
    <t>DAVID LILLO MUÑOZ</t>
  </si>
  <si>
    <t>Encargado Fondo Fijo</t>
  </si>
  <si>
    <t>Jefe Depto. Finanzas y Adquis.</t>
  </si>
  <si>
    <t xml:space="preserve">  T  O  T  A  L</t>
  </si>
  <si>
    <t xml:space="preserve">        Subdirector Defensa Civil de Chile        </t>
  </si>
  <si>
    <t>en gastos diferentes menores correspondiente al del mes de Marzo del año 2013, conforme al</t>
  </si>
  <si>
    <t>siguiente detalle :</t>
  </si>
  <si>
    <t>$</t>
  </si>
  <si>
    <t>RUTA DEL MAIPO SOC. CONC. S.A.</t>
  </si>
  <si>
    <t>FERRETERIA METROPOLITANA LTDA.</t>
  </si>
  <si>
    <t>HIPERMERCADOS HIPER LTDA.</t>
  </si>
  <si>
    <t>PLANILA</t>
  </si>
  <si>
    <t>PLANILLA</t>
  </si>
  <si>
    <t>TERMINAL PESQUERO S.A.</t>
  </si>
  <si>
    <t>MARTINEZ RASSE Y CIA. LTDA.</t>
  </si>
  <si>
    <t>J SOTO</t>
  </si>
  <si>
    <t>DOMINGA BOCANGEL ALVAREZ</t>
  </si>
  <si>
    <t>MERINO</t>
  </si>
  <si>
    <t>ARAYA</t>
  </si>
  <si>
    <t>LILLO</t>
  </si>
  <si>
    <t>J ARAYA</t>
  </si>
  <si>
    <t>M MORALES</t>
  </si>
  <si>
    <t>CHILEXPRESS S.A.</t>
  </si>
  <si>
    <t>RESTAURANT JUN JUAN LTDA.</t>
  </si>
  <si>
    <t>INVERSIONES AMANECER LIMITADA</t>
  </si>
  <si>
    <t>CENCOSUD RETAIL S.A.</t>
  </si>
  <si>
    <t>M RETAMALES</t>
  </si>
  <si>
    <t>J VALDEBENITO</t>
  </si>
  <si>
    <t>SON : (Ciento noventa y cinco mil  novecientos setenta pesos)</t>
  </si>
  <si>
    <t xml:space="preserve">haber invertido la suma de $195.970.- (Ciento noventa y cinco mil novecientos setenta pesos) </t>
  </si>
  <si>
    <t xml:space="preserve">       DEFENSA CIVIL DE CHILE</t>
  </si>
  <si>
    <t>N°________/</t>
  </si>
  <si>
    <r>
      <t xml:space="preserve">           </t>
    </r>
    <r>
      <rPr>
        <u val="single"/>
        <sz val="10"/>
        <rFont val="Century Gothic"/>
        <family val="2"/>
      </rPr>
      <t>Dirección General</t>
    </r>
  </si>
  <si>
    <t>PLANILLA DE GASTOS</t>
  </si>
  <si>
    <t>Nº DE</t>
  </si>
  <si>
    <t>D E T A L L E</t>
  </si>
  <si>
    <t xml:space="preserve">       V A L O R</t>
  </si>
  <si>
    <t>ORDEN</t>
  </si>
  <si>
    <t>TATIANA DEL C. DIAZ ARAYA</t>
  </si>
  <si>
    <t>PL.MOV.</t>
  </si>
  <si>
    <t>PATRICIA FIGUEROA CRISTIA</t>
  </si>
  <si>
    <t>Jefe Sección Finanzas</t>
  </si>
  <si>
    <t>Jefe Depto. Adm. Y Finanzas</t>
  </si>
  <si>
    <t>CARTERO</t>
  </si>
  <si>
    <t>ING. CH 722099</t>
  </si>
  <si>
    <t>ING. CH 7220107</t>
  </si>
  <si>
    <t>ING. CH 7220108</t>
  </si>
  <si>
    <t>H SLGADO</t>
  </si>
  <si>
    <t>H SALGADO</t>
  </si>
  <si>
    <t>EVA REBOLLEDO M. (MOVILIZACION)</t>
  </si>
  <si>
    <t>F NAVARRO</t>
  </si>
  <si>
    <t>J PAREDES</t>
  </si>
  <si>
    <t>E GOMEZ</t>
  </si>
  <si>
    <t>DAVID LILLO M. (MOVILIZACION)</t>
  </si>
  <si>
    <t>JORGE MARTINEZ ROJAS</t>
  </si>
  <si>
    <t>RENDIC HNOS. S.A.</t>
  </si>
  <si>
    <t>ERASMO CABRERA MARQUEZ</t>
  </si>
  <si>
    <t>CHEQUE F.F.</t>
  </si>
  <si>
    <t>MARCELINO CUEVAS CASTAÑEDA</t>
  </si>
  <si>
    <t>CARMEN BARRIENTOS VERDUGO</t>
  </si>
  <si>
    <t>J DIAZ G. (CORONA)</t>
  </si>
  <si>
    <t>FELIPE MERY ROZAS</t>
  </si>
  <si>
    <t>COM. SINO LIMITADA</t>
  </si>
  <si>
    <t>I. MUNICIPALIDAD DE SANTIAGO</t>
  </si>
  <si>
    <t>CH C/BASICOS</t>
  </si>
  <si>
    <t>LIBRO DE GASTOS MENORES  ABRIL 2013</t>
  </si>
  <si>
    <t>INTERESES AGUA</t>
  </si>
  <si>
    <t>MARCELO BUSTAMANTE ARDILES</t>
  </si>
  <si>
    <t>C SAN MARTIN</t>
  </si>
  <si>
    <t>j PAREDES</t>
  </si>
  <si>
    <t>CRISTIAN COFRE HENRIQUEZ</t>
  </si>
  <si>
    <t>J VARGAS</t>
  </si>
  <si>
    <t>M RETAMAL</t>
  </si>
  <si>
    <t>L RAIGADA</t>
  </si>
  <si>
    <t>T O T A L …………</t>
  </si>
  <si>
    <t>ING. DEVOL.</t>
  </si>
  <si>
    <t>DEV. EVA REBOLLEDO</t>
  </si>
  <si>
    <t>TAMARA CORTES SOTO</t>
  </si>
  <si>
    <t xml:space="preserve">DAVID LILLO MUÑOZ (MOVILIZACION) </t>
  </si>
  <si>
    <t>A MONTENEGTRO</t>
  </si>
  <si>
    <t>C SALGADO</t>
  </si>
  <si>
    <t>FELIPE MUÑOZ MUÑOZ</t>
  </si>
  <si>
    <t>EDUARDO FIGUEROA PIZARRO</t>
  </si>
  <si>
    <t>AUTOPISTA LOS LIBERTADORES S.A.</t>
  </si>
  <si>
    <t>I ALCAYAGA</t>
  </si>
  <si>
    <t>ALEJANDRO ARTAL ASTUDILLO</t>
  </si>
  <si>
    <t>ADM. SUPERM. HIPER LIMITADA</t>
  </si>
  <si>
    <t>ALVARO MOREL CACERES</t>
  </si>
  <si>
    <t>ROSA ARAVENA OSSES</t>
  </si>
  <si>
    <t>VECSO PRODUCCIONES LIMITADA</t>
  </si>
  <si>
    <t>CARLOS HERRERA M. (MOVILIZACION)</t>
  </si>
  <si>
    <t>C HERRERA</t>
  </si>
  <si>
    <t>SERIO YAÑEZ OGUETA</t>
  </si>
  <si>
    <t>FRANCISCO NAVARRO M.</t>
  </si>
  <si>
    <t>ALFREDO MORALES SOTO (MOVILIZACION)</t>
  </si>
  <si>
    <t>MAURICIO CARCAMO CARRASCO</t>
  </si>
  <si>
    <t>MIGUEL IBAÑEZ ACEITUNO</t>
  </si>
  <si>
    <t>CHEQ. F. FIJO</t>
  </si>
  <si>
    <t>ELECTRONICA CASA ROYAL LTDA.</t>
  </si>
  <si>
    <t>J CARDOZA D</t>
  </si>
  <si>
    <t>PL ESTAFETA</t>
  </si>
  <si>
    <t>INT ABR 25</t>
  </si>
  <si>
    <t>JUAN RAMOS CID VASQUEZ</t>
  </si>
  <si>
    <t>DAVID LILLO M (MOVILIZACION)</t>
  </si>
  <si>
    <t>RODRIGO POLANCO G. (MOVILIZACION)</t>
  </si>
  <si>
    <t>SON: (CIENTO SESENTA Y TRES MIL QUINIENTOS CINCO PESOS.-)</t>
  </si>
  <si>
    <t xml:space="preserve">R POLANCO </t>
  </si>
  <si>
    <t>PL G MENOR</t>
  </si>
  <si>
    <t>ING INTERESES</t>
  </si>
  <si>
    <t>J GONZALEZ T</t>
  </si>
  <si>
    <t>GONZALEZ</t>
  </si>
  <si>
    <t>MORALES</t>
  </si>
  <si>
    <t>MUNICPALIDAD DE SANTIAGO</t>
  </si>
  <si>
    <t>REYCALLAH NASER Y HNOS. S.A.</t>
  </si>
  <si>
    <t>EDMUNDO AGUILERA ARREDONDO</t>
  </si>
  <si>
    <t>LAURA ECHIBURU PATR. DE CHILE</t>
  </si>
  <si>
    <r>
      <t>ta y seis pesos.-)</t>
    </r>
    <r>
      <rPr>
        <sz val="10"/>
        <rFont val="Century Gothic"/>
        <family val="2"/>
      </rPr>
      <t>, en gastos menores de la Dirección General, conforme al siguiente detalle:</t>
    </r>
  </si>
  <si>
    <t xml:space="preserve">    El encargado del Fondo Fijo del Depto. Finanzas de la Defensa Civil de Chile que suscribe,</t>
  </si>
  <si>
    <r>
      <t xml:space="preserve">certifica haber invertido la suma de </t>
    </r>
    <r>
      <rPr>
        <b/>
        <sz val="10"/>
        <rFont val="Century Gothic"/>
        <family val="2"/>
      </rPr>
      <t>$ 188.346.- (Ciento Ochenta y ocho mil trescientos cua-</t>
    </r>
  </si>
  <si>
    <t>Subdirector Defensa Civil de Chile</t>
  </si>
  <si>
    <t>Director General Defensa Civil de Chile</t>
  </si>
  <si>
    <t>CHILE EXPRES</t>
  </si>
  <si>
    <t>REUNION DE COORDINACION VICTOR JARA</t>
  </si>
  <si>
    <t>LIBRO DE GASTOS MENORES  MAYO 2013</t>
  </si>
  <si>
    <t>V JARA</t>
  </si>
  <si>
    <t>COPIA LLAVE</t>
  </si>
  <si>
    <t>GRAMPAS</t>
  </si>
  <si>
    <t>ING. CH 7220151</t>
  </si>
  <si>
    <t>ING. CH 7220152</t>
  </si>
  <si>
    <t>ING. CH 7220149</t>
  </si>
  <si>
    <t>C DURAN C</t>
  </si>
  <si>
    <t>J SALAS</t>
  </si>
  <si>
    <t>R VALENZUELA</t>
  </si>
  <si>
    <t>CHEQUE F FIJO</t>
  </si>
  <si>
    <t>DEV GONZALEZ</t>
  </si>
  <si>
    <t>J PEREZ (cartero)</t>
  </si>
  <si>
    <t>ABRIL</t>
  </si>
  <si>
    <t xml:space="preserve">CH 7220153 FF </t>
  </si>
  <si>
    <t>CH F FIJO</t>
  </si>
  <si>
    <t>PEAJE</t>
  </si>
  <si>
    <t>MOVIL.</t>
  </si>
  <si>
    <t>CETECO</t>
  </si>
  <si>
    <t>TAPAGOTERAS</t>
  </si>
  <si>
    <t>CARTRIDGE</t>
  </si>
  <si>
    <t>BRASSO</t>
  </si>
  <si>
    <t>VARIOS</t>
  </si>
  <si>
    <t>JUGO</t>
  </si>
  <si>
    <t>CORREO</t>
  </si>
  <si>
    <t>C/SERV.</t>
  </si>
  <si>
    <t>ART. OFICINA</t>
  </si>
  <si>
    <t>MOVILIZ.</t>
  </si>
  <si>
    <t>PILAS</t>
  </si>
  <si>
    <t>ART AS VARIOS</t>
  </si>
  <si>
    <t>I ALACAYAGA</t>
  </si>
  <si>
    <t>IVON ALCAYAGA A. (MOVILIZACION)</t>
  </si>
  <si>
    <t>C. MERINO</t>
  </si>
  <si>
    <t>M. LEIVA</t>
  </si>
  <si>
    <t>DIPRES LILLO</t>
  </si>
  <si>
    <t>SOC. COM . EATEK LIMITADA</t>
  </si>
  <si>
    <t>ESTAFETA</t>
  </si>
  <si>
    <t>PILAS-BROCHA</t>
  </si>
  <si>
    <t>PILA CONT/AUTO</t>
  </si>
  <si>
    <t>GALLETAS</t>
  </si>
  <si>
    <t>CORREOS</t>
  </si>
  <si>
    <t>ART ASEOS</t>
  </si>
  <si>
    <t>MOVIL</t>
  </si>
  <si>
    <t>ALIMENT</t>
  </si>
  <si>
    <t>MAT OFIC</t>
  </si>
  <si>
    <t>PEALES</t>
  </si>
  <si>
    <t>REV TECN</t>
  </si>
  <si>
    <t>PILAS PTA.</t>
  </si>
  <si>
    <t>PAS. OVALLE</t>
  </si>
  <si>
    <t>C BAS</t>
  </si>
  <si>
    <t>ART ELEC</t>
  </si>
  <si>
    <t>ESTAF</t>
  </si>
  <si>
    <t>ING. F FIJO</t>
  </si>
  <si>
    <t>CHEQUES</t>
  </si>
  <si>
    <t>T. CETECO</t>
  </si>
  <si>
    <t>A GONZALEZ</t>
  </si>
  <si>
    <t>COND. TURNO</t>
  </si>
  <si>
    <t>ING. GODOY</t>
  </si>
  <si>
    <t>A.MONTENEGRO</t>
  </si>
  <si>
    <t>PEAJE COLINA</t>
  </si>
  <si>
    <r>
      <t>y cuatro pesos.-)</t>
    </r>
    <r>
      <rPr>
        <sz val="10"/>
        <rFont val="Century Gothic"/>
        <family val="2"/>
      </rPr>
      <t>, en gastos menores de la Dirección General, conforme al siguiente detalle:</t>
    </r>
  </si>
  <si>
    <r>
      <t xml:space="preserve">certifica haber invertido la suma de </t>
    </r>
    <r>
      <rPr>
        <b/>
        <sz val="10"/>
        <rFont val="Century Gothic"/>
        <family val="2"/>
      </rPr>
      <t>$ 159.584.- (Ciento cincuenta y nueve mil quinientos ochenta</t>
    </r>
  </si>
  <si>
    <t xml:space="preserve">            El encargado del Fondo Fijo del Depto. Finanzas de la Defensa Civil de Chile que suscribe,</t>
  </si>
  <si>
    <t>SON: (CIENTO CINCUENTA Y NUEVE MIL QUINIENTOS OCHENTA Y CUATRO PESOS.-)</t>
  </si>
  <si>
    <t>S MARTIN</t>
  </si>
  <si>
    <t>M PEREZ</t>
  </si>
  <si>
    <t>CAJA P/LLAVES</t>
  </si>
  <si>
    <t>PETROBRAS OP. COM LTDA.</t>
  </si>
  <si>
    <t>CARLOS RAMIREZ (MOVILIZACION)</t>
  </si>
  <si>
    <t>METRO DE SANTIAGO</t>
  </si>
  <si>
    <t>CH 7220197</t>
  </si>
  <si>
    <t>JORGE SALGADO HADAH</t>
  </si>
  <si>
    <t>HIPERMERCADOS TOTTUS S.A.</t>
  </si>
  <si>
    <t>S RODRIGUEZ</t>
  </si>
  <si>
    <t>GASCO</t>
  </si>
  <si>
    <t>C/ENTREGA</t>
  </si>
  <si>
    <t>QUINCALLERIA J. GARRIDO A. EIRL</t>
  </si>
  <si>
    <t>PATRICIA FIGUEROA FIGUEROA</t>
  </si>
  <si>
    <t>CH 7220198</t>
  </si>
  <si>
    <t>CH 7943601</t>
  </si>
  <si>
    <t>R CERDA</t>
  </si>
  <si>
    <t>LIBRO DE GASTOS MENORES  JUNIO 2013</t>
  </si>
  <si>
    <t>SALDO MAYO</t>
  </si>
  <si>
    <t>ASEOS</t>
  </si>
  <si>
    <t>C SERV</t>
  </si>
  <si>
    <t>MONTENGRO</t>
  </si>
  <si>
    <t>CABLE</t>
  </si>
  <si>
    <t>E CASTRO</t>
  </si>
  <si>
    <t xml:space="preserve">      El encargado del Fondo Fijo del Depto. Finanzas y Adquisiciones de la Defensa Civil de Chile </t>
  </si>
  <si>
    <t>,30-04-13</t>
  </si>
  <si>
    <t>L PEREZ M</t>
  </si>
  <si>
    <t>CORREO CABLES</t>
  </si>
  <si>
    <t>CORTINAS</t>
  </si>
  <si>
    <t>MONTENEGRO</t>
  </si>
  <si>
    <t>LLAVES</t>
  </si>
  <si>
    <t>PALACIOS</t>
  </si>
  <si>
    <t>ART REPAR</t>
  </si>
  <si>
    <t>BATERIA PILAS</t>
  </si>
  <si>
    <t>ALIM</t>
  </si>
  <si>
    <t>ALIMEN CETECO</t>
  </si>
  <si>
    <t>TIMBRES SUBD.</t>
  </si>
  <si>
    <t>ANILLADO</t>
  </si>
  <si>
    <t>MATER. REP.</t>
  </si>
  <si>
    <t>CONS BAS</t>
  </si>
  <si>
    <t>CH. 1351452</t>
  </si>
  <si>
    <t>SUBV. TALC.</t>
  </si>
  <si>
    <t>CH. 7943611</t>
  </si>
  <si>
    <t>ART. ASEOS</t>
  </si>
  <si>
    <t>PEREZ - AEDO</t>
  </si>
  <si>
    <t>M PASTOR</t>
  </si>
  <si>
    <t>MOVILIZ</t>
  </si>
  <si>
    <t>C ART TINTA</t>
  </si>
  <si>
    <t>C BASICOS</t>
  </si>
  <si>
    <t>ART OFICINA</t>
  </si>
  <si>
    <t>REUN JS ELECC</t>
  </si>
  <si>
    <t>LUIS A. GOMEZ MULLER</t>
  </si>
  <si>
    <t>CH PLANILLAS</t>
  </si>
  <si>
    <t>ESTAF PILAS</t>
  </si>
  <si>
    <t>REPOS F.F.</t>
  </si>
  <si>
    <t>OPERAD TURNO</t>
  </si>
  <si>
    <t>TCL PALACIOS</t>
  </si>
  <si>
    <t>CH F. FIJO</t>
  </si>
  <si>
    <t>CORREO/BANCO</t>
  </si>
  <si>
    <t>NULO</t>
  </si>
  <si>
    <t>AT. OFICINA</t>
  </si>
  <si>
    <t>SEÑALETICA</t>
  </si>
  <si>
    <t>ING. CHEQUES</t>
  </si>
  <si>
    <t>MAT MANT.</t>
  </si>
  <si>
    <t>C VARGAS</t>
  </si>
  <si>
    <t>CART. HP</t>
  </si>
  <si>
    <t xml:space="preserve">F PALACIOS </t>
  </si>
  <si>
    <t>MOV. CURSO</t>
  </si>
  <si>
    <t>MAT. OFICINA</t>
  </si>
  <si>
    <t>Jefe Depto. Finanzas y Adquisiciones</t>
  </si>
  <si>
    <t>LAVADO AUTO</t>
  </si>
  <si>
    <t>J P BRENET</t>
  </si>
  <si>
    <t>ING. CH. F. FIJO</t>
  </si>
  <si>
    <t>OPAZO</t>
  </si>
  <si>
    <t>MAT OFICINA</t>
  </si>
  <si>
    <t>A MUÑOZ</t>
  </si>
  <si>
    <t>COL. FZAS</t>
  </si>
  <si>
    <t>COMBUSTIBLE</t>
  </si>
  <si>
    <t>C DJURAN</t>
  </si>
  <si>
    <t>ING F FIJO</t>
  </si>
  <si>
    <r>
      <t>ochenta  pesos.-)</t>
    </r>
    <r>
      <rPr>
        <sz val="10"/>
        <rFont val="Century Gothic"/>
        <family val="2"/>
      </rPr>
      <t>, en gastos menores de la Dirección General, conforme al siguiente detalle:</t>
    </r>
  </si>
  <si>
    <r>
      <t xml:space="preserve">que suscribe, certifica haber invertido la suma de </t>
    </r>
    <r>
      <rPr>
        <b/>
        <sz val="10"/>
        <rFont val="Century Gothic"/>
        <family val="2"/>
      </rPr>
      <t>$ 205.480.-(Doscientos cinco mil cuatrocientos</t>
    </r>
  </si>
  <si>
    <t>SON: (DOSCIENTOS CINCO MIL CUATROCIENTOS OCHENTA PESOS.-)</t>
  </si>
  <si>
    <t>LAURA</t>
  </si>
  <si>
    <t>ING X DEVOL.</t>
  </si>
  <si>
    <t>VEST SAN.</t>
  </si>
  <si>
    <t>ART. OFIC.</t>
  </si>
  <si>
    <t>SACOS VEST.</t>
  </si>
  <si>
    <t>CERRADURA</t>
  </si>
  <si>
    <t>FIELTROS</t>
  </si>
  <si>
    <t>NOTARIO</t>
  </si>
  <si>
    <t>ELEECIONES</t>
  </si>
  <si>
    <t>GAS</t>
  </si>
  <si>
    <t>CASTRO</t>
  </si>
  <si>
    <t>DESP ENCOM</t>
  </si>
  <si>
    <t>F PALACIOS</t>
  </si>
  <si>
    <t>CART HP</t>
  </si>
  <si>
    <t>ELECIONES</t>
  </si>
  <si>
    <t>C. BASICOS</t>
  </si>
  <si>
    <t>C/SERV RENGO</t>
  </si>
  <si>
    <t>LUISA</t>
  </si>
  <si>
    <t>CART TINTA</t>
  </si>
  <si>
    <t>L BENITEZ</t>
  </si>
  <si>
    <t>PAS ALIM.</t>
  </si>
  <si>
    <t>TINTA</t>
  </si>
  <si>
    <t>VEST</t>
  </si>
  <si>
    <t>BENITEZ</t>
  </si>
  <si>
    <t>BYRNE INVERSIONES LIMITADA</t>
  </si>
  <si>
    <t>COMERC. Y SERV. ZIVA</t>
  </si>
  <si>
    <t>SOC.COM. STA.HERMINDA LTDA.</t>
  </si>
  <si>
    <t>GINETTE INOSTROZA ORELLANA</t>
  </si>
  <si>
    <t>ING. EN ELEC. COMPUT. Y MED. S.A.</t>
  </si>
  <si>
    <t>OSCAR GODOY G. (MOVILIZACION)</t>
  </si>
  <si>
    <t>ADM. SUPERM. HIPER LTDA.</t>
  </si>
  <si>
    <t>ROSA M. COLOMA PEREIRA</t>
  </si>
  <si>
    <t>N°ORDEN</t>
  </si>
  <si>
    <t>RECIBO</t>
  </si>
  <si>
    <t>GECE COMBUSTIBLES LTDA.</t>
  </si>
  <si>
    <t xml:space="preserve">JUN </t>
  </si>
  <si>
    <t>P OPAZO</t>
  </si>
  <si>
    <t>COM BUST</t>
  </si>
  <si>
    <t>plan</t>
  </si>
  <si>
    <t>DIF</t>
  </si>
  <si>
    <t>L RAYGADA</t>
  </si>
  <si>
    <t>PLANILLAS</t>
  </si>
  <si>
    <t xml:space="preserve">M RETAMAL </t>
  </si>
  <si>
    <t>P FREZ</t>
  </si>
  <si>
    <t>ESTACION.</t>
  </si>
  <si>
    <r>
      <t xml:space="preserve">que suscribe, certifica haber invertido la suma de </t>
    </r>
    <r>
      <rPr>
        <b/>
        <sz val="10"/>
        <rFont val="Century Gothic"/>
        <family val="2"/>
      </rPr>
      <t>$ 130.150.-  (Ciento treinta mil ciento cincuenta</t>
    </r>
  </si>
  <si>
    <r>
      <t>pesos.-)</t>
    </r>
    <r>
      <rPr>
        <sz val="10"/>
        <rFont val="Century Gothic"/>
        <family val="2"/>
      </rPr>
      <t>, en gastos menores, conforme al siguiente detalle:</t>
    </r>
  </si>
  <si>
    <t xml:space="preserve">        El encargado del Fondo Fijo del Depto. Finanzas y Adquisiciones de la Defensa Civil de Chile </t>
  </si>
  <si>
    <t>SALDO NOVIEMBRE</t>
  </si>
  <si>
    <t>LIBRO DE GASTOS MENORES  NOVIEMBRE 2013</t>
  </si>
  <si>
    <t>DEV. CORREO</t>
  </si>
  <si>
    <t>FOTOCOP</t>
  </si>
  <si>
    <t>L PEREZ</t>
  </si>
  <si>
    <t>DES. AMB.</t>
  </si>
  <si>
    <t>R. POLANCO</t>
  </si>
  <si>
    <t>CETECO 8</t>
  </si>
  <si>
    <t>CETECO 9</t>
  </si>
  <si>
    <t>CETECO 10</t>
  </si>
  <si>
    <t>REPTOS</t>
  </si>
  <si>
    <t>CORR ELECC.</t>
  </si>
  <si>
    <t>ING CHEQUE</t>
  </si>
  <si>
    <t>PLNILLAS</t>
  </si>
  <si>
    <t>C/BAS</t>
  </si>
  <si>
    <t>AUDIFONOS</t>
  </si>
  <si>
    <t>PLANOS</t>
  </si>
  <si>
    <t>CERT. HIPOTECA</t>
  </si>
  <si>
    <t>CARPETAS</t>
  </si>
  <si>
    <t>ALIMANT</t>
  </si>
  <si>
    <t>ELECCIONES</t>
  </si>
  <si>
    <t>LAURA DE LA P</t>
  </si>
  <si>
    <t>MOV ESTAF.</t>
  </si>
  <si>
    <t>CH 9509302</t>
  </si>
  <si>
    <t>CH 9509303</t>
  </si>
  <si>
    <t>DEV. ELEC.</t>
  </si>
  <si>
    <t>DEV P FREZ</t>
  </si>
  <si>
    <t>DINERO PEND</t>
  </si>
  <si>
    <t>DEV C/BAS.</t>
  </si>
  <si>
    <t>TIMBRES</t>
  </si>
  <si>
    <t>CETECO 15</t>
  </si>
  <si>
    <t>CETECO 16</t>
  </si>
  <si>
    <t>CETECO 17</t>
  </si>
  <si>
    <t>VALENZUELA</t>
  </si>
  <si>
    <t>TRANSP.</t>
  </si>
  <si>
    <t>J BARRAZA</t>
  </si>
  <si>
    <t>MEMORIA RAM</t>
  </si>
  <si>
    <t>CETECO 18NOV</t>
  </si>
  <si>
    <t>R GARRIDO V.</t>
  </si>
  <si>
    <t xml:space="preserve">ALIMT </t>
  </si>
  <si>
    <t>PEAJES</t>
  </si>
  <si>
    <t>IVON A.</t>
  </si>
  <si>
    <t>EVA REBOLL</t>
  </si>
  <si>
    <t>CANDADOS</t>
  </si>
  <si>
    <t>C BAS.</t>
  </si>
  <si>
    <t>ING. CH F.F.IJO</t>
  </si>
  <si>
    <t>NOV.13</t>
  </si>
  <si>
    <t>ING. DEV.PLANI</t>
  </si>
  <si>
    <t>DEV. F.F.</t>
  </si>
  <si>
    <t>A M ORALES</t>
  </si>
  <si>
    <t>FOT CORREOS</t>
  </si>
  <si>
    <t>C/SERV</t>
  </si>
  <si>
    <t>DESPACHO</t>
  </si>
  <si>
    <t>J AGUILAR</t>
  </si>
  <si>
    <t>CETECO 22</t>
  </si>
  <si>
    <t>CETECO 23</t>
  </si>
  <si>
    <t>CETECO 24</t>
  </si>
  <si>
    <t>ALIMT.</t>
  </si>
  <si>
    <t>J . PAREDES E.</t>
  </si>
  <si>
    <t>C/S. V. REGION</t>
  </si>
  <si>
    <t>ING. PL. ELECC</t>
  </si>
  <si>
    <t>DEV. FF.</t>
  </si>
  <si>
    <t>DEV F.F.</t>
  </si>
  <si>
    <t>MAT ELECTR.</t>
  </si>
  <si>
    <t>TINTA TIMBRES</t>
  </si>
  <si>
    <t>CORREO ELEC</t>
  </si>
  <si>
    <t>SUBV. SALDOS</t>
  </si>
  <si>
    <t>MAR ELECT</t>
  </si>
  <si>
    <t>A.GONZALEZ</t>
  </si>
  <si>
    <t>O GODOY G.</t>
  </si>
  <si>
    <t xml:space="preserve">ALIMENTACION </t>
  </si>
  <si>
    <t>J CARDFOZA</t>
  </si>
  <si>
    <t>IN C/BASICOS</t>
  </si>
  <si>
    <t>TAXI FUNERAL</t>
  </si>
  <si>
    <t>04-13-13</t>
  </si>
  <si>
    <t>FOT S.LOCALES</t>
  </si>
  <si>
    <t>HERNAN DIAZ MARDONES</t>
  </si>
  <si>
    <t>R  GARRIDO</t>
  </si>
  <si>
    <t>SUBV VICTORIA</t>
  </si>
  <si>
    <t>CETECO 06</t>
  </si>
  <si>
    <t>CETECO 07</t>
  </si>
  <si>
    <t>GARRIDO</t>
  </si>
  <si>
    <t>ALIM COND</t>
  </si>
  <si>
    <t xml:space="preserve">C DURAN </t>
  </si>
  <si>
    <t>SOC. COM. STA. HERMINDA LTDA.</t>
  </si>
  <si>
    <t>RESTAURANT MESON DANES LTDA.</t>
  </si>
  <si>
    <t>B. RAICES</t>
  </si>
  <si>
    <t>MANT. Y REP.</t>
  </si>
  <si>
    <t>M QUINTANA</t>
  </si>
  <si>
    <t>ART COMP</t>
  </si>
  <si>
    <t>VALDEBENITO</t>
  </si>
  <si>
    <t>H AGUAYO</t>
  </si>
  <si>
    <t>MAT REPAR</t>
  </si>
  <si>
    <t>RETIRO FACT</t>
  </si>
  <si>
    <t>O GODLOY</t>
  </si>
  <si>
    <t>REP VEH</t>
  </si>
  <si>
    <t>ELEC. Y OTROS</t>
  </si>
  <si>
    <t>DLILLO</t>
  </si>
  <si>
    <t>MOV ELECC</t>
  </si>
  <si>
    <t>A CRUCES</t>
  </si>
  <si>
    <t>C MADRID</t>
  </si>
  <si>
    <t>SII.</t>
  </si>
  <si>
    <t>ART,.  ESCR.</t>
  </si>
  <si>
    <t>FOTOCIAS</t>
  </si>
  <si>
    <t>PAG WEB</t>
  </si>
  <si>
    <t>SUBV RECOL</t>
  </si>
  <si>
    <t>PL FF.</t>
  </si>
  <si>
    <t>ING CH  ELECC</t>
  </si>
  <si>
    <t>ING CH F.F.</t>
  </si>
  <si>
    <t>F FIJO</t>
  </si>
  <si>
    <t>ALIM.  MOVIL</t>
  </si>
  <si>
    <t>M LEIIVA-VALDEB</t>
  </si>
  <si>
    <t>EDGARDO GOMEZ M. (MOVILIZACION)</t>
  </si>
  <si>
    <t>RAMON VALDEBENITO C. (MOVILIZACION)</t>
  </si>
  <si>
    <t>MIGUEL LEIVA B. (MOVILIZACION)</t>
  </si>
  <si>
    <t>ALEJANDRO ARTAL A.STUDILLO</t>
  </si>
  <si>
    <t>COR. DPTVA. G TENDERINI Y VACCA</t>
  </si>
  <si>
    <t>OSCAR GODOY G, (MOVILIZACION)</t>
  </si>
  <si>
    <t>GUOQIANG HE</t>
  </si>
  <si>
    <t>SERV. ALIM. INTEGRAL LLEI-SI LTDA.</t>
  </si>
  <si>
    <t>DIFERENCIA</t>
  </si>
  <si>
    <t>CHEQ PEN</t>
  </si>
  <si>
    <t>SUB TALCAH</t>
  </si>
  <si>
    <t>C. BAS.</t>
  </si>
  <si>
    <t>SUBN TALCAH</t>
  </si>
  <si>
    <t>DIF GASTOS</t>
  </si>
  <si>
    <t>O GOOOY G.</t>
  </si>
  <si>
    <t>C/BAS.</t>
  </si>
  <si>
    <t>F ARENAS</t>
  </si>
  <si>
    <t>SOC. COM. BUSTAMANTE Y CIA. LTDA.</t>
  </si>
  <si>
    <t>C VALDEBENITO</t>
  </si>
  <si>
    <t>CETECO 20</t>
  </si>
  <si>
    <t>CETECO 21</t>
  </si>
  <si>
    <t>FOTOC</t>
  </si>
  <si>
    <t>ELECT. CASA ROYAL LIMITADA</t>
  </si>
  <si>
    <t>CLAUDIA MEDINA CONTRERAS</t>
  </si>
  <si>
    <t>MARIA PARDO PIZARRO</t>
  </si>
  <si>
    <t>SOC. COM. STA. HERMINDA LIMITADA</t>
  </si>
  <si>
    <t>CRUZ Y GAETE CIA. LTDA.</t>
  </si>
  <si>
    <t>ALIMENTACION</t>
  </si>
  <si>
    <t>AUTOPISTA DEL ACONCAGUA</t>
  </si>
  <si>
    <t>AUTOPISTA DE LOS ANDES S.A.</t>
  </si>
  <si>
    <t>SOC.CONC. RUTAS DEL PACIFICO S.A.</t>
  </si>
  <si>
    <t>FLORIDOR DEL C. QUEZADA MELLA</t>
  </si>
  <si>
    <t>CETECO 25</t>
  </si>
  <si>
    <t>FOT SUBV</t>
  </si>
  <si>
    <t>ANA LETELIER PERES</t>
  </si>
  <si>
    <t>ANA M. ORTEGA PEREDO</t>
  </si>
  <si>
    <t>ALIM FZAS</t>
  </si>
  <si>
    <t>SERV.ALIM. INTEGRAL LLEI-SI LTDA.</t>
  </si>
  <si>
    <t>E GARRIDO</t>
  </si>
  <si>
    <t>L ANGELES</t>
  </si>
  <si>
    <t>R CTA TALCAH</t>
  </si>
  <si>
    <t>FREZ</t>
  </si>
  <si>
    <t>IVON</t>
  </si>
  <si>
    <t>COM. ZAPATA Y CIA. LTDA.</t>
  </si>
  <si>
    <t>ELIZABETH RODRIGUEZ LLANOS</t>
  </si>
  <si>
    <t>IMP. Y EXP. LA PALOMA Y CIA. LTDA.</t>
  </si>
  <si>
    <t>JORGE NASER CURI E HIJO LTDA.</t>
  </si>
  <si>
    <t>TRANSP. Y TECNOL. EGT LIMITADA</t>
  </si>
  <si>
    <t>COM. FELIPE GARATE S. EIRL</t>
  </si>
  <si>
    <t>SOC. STA. HERMINDA LIMITADA</t>
  </si>
  <si>
    <t>ROBERTO RODRIGUEZ PEREZ</t>
  </si>
  <si>
    <t>FOTOC SUBV</t>
  </si>
  <si>
    <t>SOC. COM. HERMINDA LTDA.</t>
  </si>
  <si>
    <t>PANIF. Y PASTEL. CHICAO M. CLARA EIRL.</t>
  </si>
  <si>
    <t>URSULA MEMOLA BUSTAMANTE</t>
  </si>
  <si>
    <t>Jefe Depto.  Finanzas y Adquisiciones</t>
  </si>
  <si>
    <t>V AEDO C.</t>
  </si>
  <si>
    <t>CETECO 30</t>
  </si>
  <si>
    <t>ING. F F.</t>
  </si>
  <si>
    <t>PL. GASTOS</t>
  </si>
  <si>
    <t>FOTOC M. INT</t>
  </si>
  <si>
    <t>INFORMATICA BLUEHOSTING LIMITDA</t>
  </si>
  <si>
    <t>AEDO</t>
  </si>
  <si>
    <t>GOMEZ</t>
  </si>
  <si>
    <t>SALDO DICIEMBRE</t>
  </si>
  <si>
    <t>ALIM FOTOC</t>
  </si>
  <si>
    <t>CETECO CORREOS</t>
  </si>
  <si>
    <t>J GONZALEZ</t>
  </si>
  <si>
    <t>MOVILIZACION</t>
  </si>
  <si>
    <t>ALIMOV. MAT OF</t>
  </si>
  <si>
    <t>PAREDES</t>
  </si>
  <si>
    <t>ALIM. DEPTO.</t>
  </si>
  <si>
    <t>FOTO SUBV</t>
  </si>
  <si>
    <t>J L GAZMURI</t>
  </si>
  <si>
    <t>BELISARIA FERNANDEZ CAROCA</t>
  </si>
  <si>
    <t>ROBINSON GARRIDOV. (MOVILIZACION)</t>
  </si>
  <si>
    <t>SOC. COM. SANTA HERMINDA LTDA.</t>
  </si>
  <si>
    <t>RENDIC HERMANOS S.A.</t>
  </si>
  <si>
    <t>SERGIO YAÑEZ OGUETA</t>
  </si>
  <si>
    <t>CARLOS DURAN C. (MOVILIZACION)</t>
  </si>
  <si>
    <t>MARIA MONTECINOS SARAVIA</t>
  </si>
  <si>
    <t>MARTA CERDA PINO</t>
  </si>
  <si>
    <t>RENE FUENTES V. (MOVILIZACION)</t>
  </si>
  <si>
    <t>RENE FUENTES</t>
  </si>
  <si>
    <t>MOVIL ESTAFETA</t>
  </si>
  <si>
    <t>CETECO 11</t>
  </si>
  <si>
    <t>CETECO 12</t>
  </si>
  <si>
    <t>R FUENTES VOL</t>
  </si>
  <si>
    <t>IMPORTADORA PCPLAY CHILE LIMITADA</t>
  </si>
  <si>
    <t>COMERCIAL SANTA ROSA LTDA.</t>
  </si>
  <si>
    <t>PIER BOZZO FOUCAUT</t>
  </si>
  <si>
    <t>MANUEL QUINTANA T. (MOVILIZACION)</t>
  </si>
  <si>
    <t>CARGADOR</t>
  </si>
  <si>
    <t>FOT R.CTAS SUBVEC.</t>
  </si>
  <si>
    <t>LIBRO GASTOS MEN  ENE2014</t>
  </si>
  <si>
    <t>MARIO RETAMAL B. (MOVILIZACION)</t>
  </si>
  <si>
    <t>JOSE L. GAZMURI (MOVILIZACION)</t>
  </si>
  <si>
    <t>FOTOCOPIAS</t>
  </si>
  <si>
    <t>M. RETAMAL</t>
  </si>
  <si>
    <t>MOV. DIPRES</t>
  </si>
  <si>
    <t>LJ.L. GAZMURI</t>
  </si>
  <si>
    <t>1601-14</t>
  </si>
  <si>
    <t xml:space="preserve">$ </t>
  </si>
  <si>
    <t>YOLINA VILLARROEL SANHUEZA</t>
  </si>
  <si>
    <r>
      <t xml:space="preserve">que suscribe, certifica haber invertido la suma de </t>
    </r>
    <r>
      <rPr>
        <b/>
        <sz val="10"/>
        <rFont val="Century Gothic"/>
        <family val="2"/>
      </rPr>
      <t>$319.751.-(Trescientos diecinueve mil setecientos</t>
    </r>
  </si>
  <si>
    <r>
      <t>cincuenta y un pesos.-)</t>
    </r>
    <r>
      <rPr>
        <sz val="10"/>
        <rFont val="Century Gothic"/>
        <family val="2"/>
      </rPr>
      <t>, en gastos menores del mes de enero 2014, conforme al siguiente detalle:</t>
    </r>
  </si>
  <si>
    <t>CONDUCTOR</t>
  </si>
  <si>
    <t>SEDE ÑUÑOA</t>
  </si>
  <si>
    <t>V PAREDES</t>
  </si>
  <si>
    <t>V. PAREDES</t>
  </si>
  <si>
    <t>C. DURAN</t>
  </si>
  <si>
    <t>colacion e.gomez, c duran</t>
  </si>
  <si>
    <t>COMS. PEÑAFLOR</t>
  </si>
  <si>
    <t>TINTA CATRICHS</t>
  </si>
  <si>
    <t>M LEIVA B</t>
  </si>
  <si>
    <t>R POLANCO  G</t>
  </si>
  <si>
    <t>LOCOMOCION</t>
  </si>
  <si>
    <t>CHEQUE N°XXXXXXXX</t>
  </si>
  <si>
    <t>PRESTAMO TCL P FREZ</t>
  </si>
  <si>
    <t>COLACIÓN</t>
  </si>
  <si>
    <t xml:space="preserve">             </t>
  </si>
  <si>
    <t>DESPACHO ANTOFAGASTA</t>
  </si>
  <si>
    <t>2 ALMUERZOS</t>
  </si>
  <si>
    <t>AGUA POTABLE</t>
  </si>
  <si>
    <t>DESPACGHO PTO MONTT</t>
  </si>
  <si>
    <t>RENDICION PTO MONTT</t>
  </si>
  <si>
    <t>DESPACHO TEMUCO</t>
  </si>
  <si>
    <t>J CARDOZA</t>
  </si>
  <si>
    <t>LOGO</t>
  </si>
  <si>
    <t>jose cardoza</t>
  </si>
  <si>
    <t>logo</t>
  </si>
  <si>
    <t>JORGE BARRAZA</t>
  </si>
  <si>
    <t xml:space="preserve"> 3 ROUTER</t>
  </si>
  <si>
    <t>C  DURAN</t>
  </si>
  <si>
    <t>NOTARIA</t>
  </si>
  <si>
    <t>TURNO CETECO SYNTHIA/ M PASTOR</t>
  </si>
  <si>
    <t>M FREZ</t>
  </si>
  <si>
    <t>A HERRERA</t>
  </si>
  <si>
    <t>COLACION E GOMEZ</t>
  </si>
  <si>
    <t>paredes</t>
  </si>
  <si>
    <t>CHILEEXPRES</t>
  </si>
  <si>
    <t>P G ANCUD</t>
  </si>
  <si>
    <t>COLACION VOLUNTARIOS</t>
  </si>
  <si>
    <t>LOCOMOCIONV VOLUNT</t>
  </si>
  <si>
    <t>LUIS GOMEZ</t>
  </si>
  <si>
    <t>COLACION TRASLADO</t>
  </si>
  <si>
    <t>LOC VOLUNT TRASL.</t>
  </si>
  <si>
    <t>JUAN AGUILAR</t>
  </si>
  <si>
    <t>GUANTES</t>
  </si>
  <si>
    <t xml:space="preserve">                                                                                                                                       </t>
  </si>
  <si>
    <t>TORNILLO Y ABRAZADERA</t>
  </si>
  <si>
    <t>CHEQUE</t>
  </si>
  <si>
    <t>TOMAS HIDALGOMADARIAGA</t>
  </si>
  <si>
    <t>HIPERMERCADOS TOTTUS S.A</t>
  </si>
  <si>
    <t xml:space="preserve">SOCIEDAD COMERCIAL SANTA HERMINDA </t>
  </si>
  <si>
    <t>COMERCIAL ZAPATA Y CIA. LTDA.</t>
  </si>
  <si>
    <t>DISTRIBUIDORA MONSERRAT LTDA.</t>
  </si>
  <si>
    <t>MAURICIO FUENTES PAVEZ</t>
  </si>
  <si>
    <t>AUTOPISTA EL SOL</t>
  </si>
  <si>
    <t>IVON ALCAYAGA ABARCA</t>
  </si>
  <si>
    <t>MARIO RETAMAL  BALLADARES</t>
  </si>
  <si>
    <t>RENE FUENTES VICUÑA</t>
  </si>
  <si>
    <t>24-12014</t>
  </si>
  <si>
    <t>PAULINA LEIVA SANDOVAL</t>
  </si>
  <si>
    <t>JORGE BARRAZA REYES</t>
  </si>
  <si>
    <t>AXEL HERRERA V</t>
  </si>
  <si>
    <t>CARLOS MUÑOZ G</t>
  </si>
  <si>
    <t>CHILE EXPRESS</t>
  </si>
  <si>
    <t>GONZALO ARANCIBIA A</t>
  </si>
  <si>
    <t>AXEL BERRIOS V.</t>
  </si>
  <si>
    <t>SOCIEDAD COMERCIAL LOS ALPES</t>
  </si>
  <si>
    <t>DANIEL NAVARRO C.</t>
  </si>
  <si>
    <t>RICHARD PIZARRO P.</t>
  </si>
  <si>
    <t>EUGENIO CASTRO LORCA</t>
  </si>
  <si>
    <t>SUPERMERCADOS CUGAT</t>
  </si>
  <si>
    <t>JUAN MONTENEGRO CAMPOS</t>
  </si>
  <si>
    <t>DANITZA PUEL M.</t>
  </si>
  <si>
    <t>RICHARD PIZARRO P</t>
  </si>
  <si>
    <t>YESENIA ALARCON R</t>
  </si>
  <si>
    <t>GONZALO ARANCIBIA A.</t>
  </si>
  <si>
    <t>ADENUR ALVARADO V.</t>
  </si>
  <si>
    <t>MORLO CISTERNA J.</t>
  </si>
  <si>
    <t>JOHN CALDERON V.</t>
  </si>
  <si>
    <t>JOSE FERNANDEZ C.</t>
  </si>
  <si>
    <t>LUIS ZUÑIGA B.</t>
  </si>
  <si>
    <r>
      <t xml:space="preserve">que suscribe, certifica haber invertido la suma de </t>
    </r>
    <r>
      <rPr>
        <b/>
        <sz val="10"/>
        <rFont val="Century Gothic"/>
        <family val="2"/>
      </rPr>
      <t>$ 366.613-  (Trescientos sesenta y seis mil seiscientos</t>
    </r>
  </si>
  <si>
    <r>
      <t xml:space="preserve"> trece pesos.-)</t>
    </r>
    <r>
      <rPr>
        <sz val="10"/>
        <rFont val="Century Gothic"/>
        <family val="2"/>
      </rPr>
      <t>, en gastos menores, conforme al siguiente detalle:</t>
    </r>
  </si>
  <si>
    <t>despacho v a</t>
  </si>
  <si>
    <t>juan soto</t>
  </si>
  <si>
    <t>ceteco</t>
  </si>
  <si>
    <t>router</t>
  </si>
  <si>
    <t xml:space="preserve">C  MUÑOZ </t>
  </si>
  <si>
    <t>LOCOMOC. VOLUNTARIOS</t>
  </si>
  <si>
    <t>CHEQUE 251633 PL G</t>
  </si>
  <si>
    <t>YERKO PIZARRO</t>
  </si>
  <si>
    <t>CETECO 30 ENE</t>
  </si>
  <si>
    <t>LOCOM. VOLUNTARIOS</t>
  </si>
  <si>
    <t>COLACIÓN EXTRA</t>
  </si>
  <si>
    <t>LOCOMOCION ENERO</t>
  </si>
  <si>
    <t>CHEQUE C DUIRAN</t>
  </si>
  <si>
    <t>CASA ROYA BARRAZA</t>
  </si>
  <si>
    <t>CH 51644</t>
  </si>
  <si>
    <t>CHEQUE C  BASICOS</t>
  </si>
  <si>
    <t>DEVOLUCIÓN PRESTAMO CDC</t>
  </si>
  <si>
    <t>GAZMURI</t>
  </si>
  <si>
    <t>C. MUÑOZ</t>
  </si>
  <si>
    <t>VOLUNTARIO</t>
  </si>
  <si>
    <t>PL GASTOS</t>
  </si>
  <si>
    <t>SYNTHYA</t>
  </si>
  <si>
    <t>CHEQUE  GASTOS MENORES</t>
  </si>
  <si>
    <t>GUATES DE PROTECC. TRSL.</t>
  </si>
  <si>
    <t>CARLOS SAN MARTIN</t>
  </si>
  <si>
    <t>AXEL HERRERA</t>
  </si>
  <si>
    <t>CARLOS MUÑOZ G.</t>
  </si>
  <si>
    <t>LUIS  A. GOMEZ MULLER</t>
  </si>
  <si>
    <t>Director General Defensa Civil de Chile Subrog.</t>
  </si>
  <si>
    <t>SYNTHYA LAY</t>
  </si>
  <si>
    <t>C MUÑOZ</t>
  </si>
  <si>
    <t>VOLUNTARIOS</t>
  </si>
  <si>
    <t>CHEQUE SUBVENCIONES</t>
  </si>
  <si>
    <t>ARREGLOS</t>
  </si>
  <si>
    <t>COLACION VOL</t>
  </si>
  <si>
    <t>ALMUERZO LEIVA</t>
  </si>
  <si>
    <t>C CARRASCO</t>
  </si>
  <si>
    <t>FCO. DIAZ</t>
  </si>
  <si>
    <t>JUAN SOTO</t>
  </si>
  <si>
    <t>CASA ROYAL BARRAZA</t>
  </si>
  <si>
    <t>INF CHEQUE F. FIJO</t>
  </si>
  <si>
    <t>C. SAN MARTIN</t>
  </si>
  <si>
    <t>TRANSF VEHIC.</t>
  </si>
  <si>
    <t>CHAPA SEG.</t>
  </si>
  <si>
    <t>COPIA LLAVES</t>
  </si>
  <si>
    <t>CECILIA VARGAS</t>
  </si>
  <si>
    <t>CRAT. TINTA HP</t>
  </si>
  <si>
    <t>MOVIL. LLAVES</t>
  </si>
  <si>
    <t>CETECO 15-02</t>
  </si>
  <si>
    <t>D. LILLO</t>
  </si>
  <si>
    <t>J. AGUILAR (VOL.)</t>
  </si>
  <si>
    <t>CETECO 16-02</t>
  </si>
  <si>
    <t>R. VALDEBENIO</t>
  </si>
  <si>
    <t>CETECO 14-02</t>
  </si>
  <si>
    <t xml:space="preserve">    $</t>
  </si>
  <si>
    <t>PILAS Y LLAVES</t>
  </si>
  <si>
    <t>R. VALDEBENITO</t>
  </si>
  <si>
    <t>V MAR</t>
  </si>
  <si>
    <t>CETECO 18-02</t>
  </si>
  <si>
    <t>AGUAS ANDINA</t>
  </si>
  <si>
    <t>RR.CTA. LILLO</t>
  </si>
  <si>
    <t>GASTOS EXTRAORDINARIOS C BASICOS Y OTROS</t>
  </si>
  <si>
    <t>I GONZALEZ</t>
  </si>
  <si>
    <t>TRAB.CAMARAS</t>
  </si>
  <si>
    <t>COLACION COND.</t>
  </si>
  <si>
    <t>CART. TINTAS Y OF.</t>
  </si>
  <si>
    <t>RUBEN RETAMAL HERMIDA</t>
  </si>
  <si>
    <t>CETECO 20-02</t>
  </si>
  <si>
    <t>J P. BRENNET</t>
  </si>
  <si>
    <t>CIL. CHAPA</t>
  </si>
  <si>
    <t>CETECO 21-02</t>
  </si>
  <si>
    <t>CETECO 22-23</t>
  </si>
  <si>
    <t>J BRENET</t>
  </si>
  <si>
    <t>COM. SERV TALCA</t>
  </si>
  <si>
    <t xml:space="preserve">ART ASEOS Y ALIM </t>
  </si>
  <si>
    <t>CETECO 24-02</t>
  </si>
  <si>
    <t>COMBUST.</t>
  </si>
  <si>
    <t>ALIMENT.</t>
  </si>
  <si>
    <r>
      <t xml:space="preserve">que suscribe, certifica haber invertido la suma de </t>
    </r>
    <r>
      <rPr>
        <b/>
        <sz val="10"/>
        <rFont val="Arial"/>
        <family val="2"/>
      </rPr>
      <t>$ 290.372-  (Doscientos noventa mil trescientos</t>
    </r>
  </si>
  <si>
    <t xml:space="preserve">                  El encargado del Fondo Fijo del Depto. Finanzas y Adquisiciones de la Defensa Civil de Chile </t>
  </si>
  <si>
    <r>
      <t>setenta y dos pesos.-)</t>
    </r>
    <r>
      <rPr>
        <sz val="10"/>
        <rFont val="Arial"/>
        <family val="2"/>
      </rPr>
      <t>, en gastos menores, conforme al siguiente detalle:</t>
    </r>
  </si>
  <si>
    <t xml:space="preserve">            MINISTERIO DE DEFENSA NACIONAL</t>
  </si>
  <si>
    <t xml:space="preserve">            DEFENSA CIVIL DE CHILE</t>
  </si>
  <si>
    <r>
      <t xml:space="preserve">              </t>
    </r>
    <r>
      <rPr>
        <u val="single"/>
        <sz val="10"/>
        <rFont val="Century Gothic"/>
        <family val="2"/>
      </rPr>
      <t>Dirección General</t>
    </r>
  </si>
  <si>
    <t>ALIM CETECO</t>
  </si>
  <si>
    <t>CGE DISTRIB</t>
  </si>
  <si>
    <t>CONS BASICOS</t>
  </si>
  <si>
    <t>ALIM Y REPARAC.</t>
  </si>
  <si>
    <t>CETECO ALIMENT</t>
  </si>
  <si>
    <t>SAN MARTIN</t>
  </si>
  <si>
    <t>GEOMIL</t>
  </si>
  <si>
    <t>TARJETAS PC</t>
  </si>
  <si>
    <t>TINTA HP</t>
  </si>
  <si>
    <t>ALIM  TINTA HP</t>
  </si>
  <si>
    <t>ELECT. CASA RYAL LIMITADA</t>
  </si>
  <si>
    <t>CETECO 01</t>
  </si>
  <si>
    <t>GERARDO BARRERA PEREZ</t>
  </si>
  <si>
    <t>RENDIC HERMANOS LIMITADA</t>
  </si>
  <si>
    <t>ALARGADOR</t>
  </si>
  <si>
    <t>IVONNE HERNANDEZ OYARZO</t>
  </si>
  <si>
    <t>MARIA MILLAN GONZALEZ</t>
  </si>
  <si>
    <t>CETECO 03</t>
  </si>
  <si>
    <t>E MONTINI</t>
  </si>
  <si>
    <t>CETECO Y EXTRA</t>
  </si>
  <si>
    <t>ING. DEV. F.FIJO</t>
  </si>
  <si>
    <t>INF. PL. F.FIJO</t>
  </si>
  <si>
    <t>TRIPLE</t>
  </si>
  <si>
    <t>MOVILIZ-CETECO 05</t>
  </si>
  <si>
    <t>CETECO 6-9</t>
  </si>
  <si>
    <t>MUÑOZ</t>
  </si>
  <si>
    <t>CETECO 07-03</t>
  </si>
  <si>
    <t>CETECO 08-03</t>
  </si>
  <si>
    <t>MAT TELEFONICO</t>
  </si>
  <si>
    <t>RESTAURANTE SAN DIEGO LTDA.</t>
  </si>
  <si>
    <t>COMERC. MIDA LIMITADA</t>
  </si>
  <si>
    <t>FULL SERVICE B&amp;V LTDA.</t>
  </si>
  <si>
    <t>05-0314</t>
  </si>
  <si>
    <t>SOC. IND. Y COM. FRIOINDU-COM LIMITADA</t>
  </si>
  <si>
    <t>INSTITUTO GEOGRAFICO MILITAR</t>
  </si>
  <si>
    <t>OSCAR GODOY GOMEZ</t>
  </si>
  <si>
    <t>HUGO TORO VASQUEZ</t>
  </si>
  <si>
    <t>URSULA M EMOLA BUSTAMANTE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</si>
  <si>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</si>
  <si>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Santiago </t>
  </si>
  <si>
    <t>ESPEJO ASCENSOR</t>
  </si>
  <si>
    <t>ELENA MUÑOZ CAMACHO</t>
  </si>
  <si>
    <t>COMERCIALIZADORA KAYNA LIMITADA</t>
  </si>
  <si>
    <t>CETECO 11-03</t>
  </si>
  <si>
    <t>MONICA TORRES ESCOBAR</t>
  </si>
  <si>
    <t>CONAFE</t>
  </si>
  <si>
    <t>AGUAS ALTIP</t>
  </si>
  <si>
    <t>EMELARI</t>
  </si>
  <si>
    <t>AGUAS MAGAL.</t>
  </si>
  <si>
    <t>AUT.VESP.NORTE</t>
  </si>
  <si>
    <t>AUT.VESP.SUR</t>
  </si>
  <si>
    <t>SWICT IMPRES.</t>
  </si>
  <si>
    <t>MAT. MANTEN.</t>
  </si>
  <si>
    <t>CETECO 13</t>
  </si>
  <si>
    <t>MAT OF Y MANTEN.</t>
  </si>
  <si>
    <t>CETECO 15-03</t>
  </si>
  <si>
    <t>CETECO 16-03</t>
  </si>
  <si>
    <t>CETECO 14-03</t>
  </si>
  <si>
    <t>CTECO 17-03-14</t>
  </si>
  <si>
    <t>MOVILIZ ESTAF</t>
  </si>
  <si>
    <t>ART ELECTR</t>
  </si>
  <si>
    <t>COLACION TRABAJOS EXTRAS</t>
  </si>
  <si>
    <t>M. QUINTANA</t>
  </si>
  <si>
    <t>PASAJES PERSONAL SEDE TEMUCO</t>
  </si>
  <si>
    <t>C. DURAN C</t>
  </si>
  <si>
    <t>ATENCION SEDE TEMUCO</t>
  </si>
  <si>
    <t>AMPOLLETAS , ENCHUFE</t>
  </si>
  <si>
    <t>A CARRASCO</t>
  </si>
  <si>
    <t>COMISION VILLA ALEMANA</t>
  </si>
  <si>
    <t>ENCHUFES</t>
  </si>
  <si>
    <t>CHEQUE PLANILLA DE GASTOS  OSCAR GODOY</t>
  </si>
  <si>
    <t>CHEQUE PLANILLA DE GASTOS  DAVID LILLO</t>
  </si>
  <si>
    <t>C. VALDEBENITO</t>
  </si>
  <si>
    <t>Y PIZARRO</t>
  </si>
  <si>
    <t xml:space="preserve">m </t>
  </si>
  <si>
    <t>E.GOMEZ M.</t>
  </si>
  <si>
    <t>24.3.2014</t>
  </si>
  <si>
    <t>A. MONTENEGRO</t>
  </si>
  <si>
    <t>RAYGADA</t>
  </si>
  <si>
    <t>AGUA ALTIPLANO</t>
  </si>
  <si>
    <t>PLANILLA LOCOMOCION</t>
  </si>
  <si>
    <t>ARCHIVADORES</t>
  </si>
  <si>
    <t>PISTOLA AIRE</t>
  </si>
  <si>
    <t>UTILES ASEO</t>
  </si>
  <si>
    <t>CETECO TURNO</t>
  </si>
  <si>
    <t xml:space="preserve">E. CASTRO </t>
  </si>
  <si>
    <t>ARREGLOS EDIFICIO LUZ</t>
  </si>
  <si>
    <t>LUIS GOMEZ M.</t>
  </si>
  <si>
    <t>CORONA SRA. DEL JEFE DE SEDE QUILICURA</t>
  </si>
  <si>
    <t>c basicos</t>
  </si>
  <si>
    <t>PL C. BASICOS</t>
  </si>
  <si>
    <t>COMBUSTIBLE BUS</t>
  </si>
  <si>
    <t>intereses</t>
  </si>
  <si>
    <t>raygada</t>
  </si>
  <si>
    <t>pl de gastos</t>
  </si>
  <si>
    <t>L AUTO</t>
  </si>
  <si>
    <t>devolución pasajes temuco</t>
  </si>
  <si>
    <t>SALAS</t>
  </si>
  <si>
    <t>RAMIREZ</t>
  </si>
  <si>
    <t>CHEQUE PLANILLAS DE GASTOS ( 251684)</t>
  </si>
  <si>
    <t>Corono Cerda</t>
  </si>
  <si>
    <t>CLAUDIO GOMEZ COFRE</t>
  </si>
  <si>
    <t xml:space="preserve">                  T  O  T  A  L </t>
  </si>
  <si>
    <t>ó Fact.</t>
  </si>
  <si>
    <t>Boleta</t>
  </si>
  <si>
    <t>A c r e e d o r</t>
  </si>
  <si>
    <t>D e t a l l e</t>
  </si>
  <si>
    <t>Fecha</t>
  </si>
  <si>
    <t>Valor</t>
  </si>
  <si>
    <t>Alim. Turno Ceteco M. Acevedo S.</t>
  </si>
  <si>
    <t>CLAUDIA RIVERA OLMEDO</t>
  </si>
  <si>
    <t>Alim. Turno Ceteco R. Garrido V.</t>
  </si>
  <si>
    <t>CARLOS CARRERAS G.</t>
  </si>
  <si>
    <t>JUAN GONZALEZ ROSALES</t>
  </si>
  <si>
    <t>Alim. Turno Ceteco J. Villalón A.</t>
  </si>
  <si>
    <t>SERGIO CORREA HERNANDEZ</t>
  </si>
  <si>
    <t>Alim. Turno Ceteco R. Valenzuela S.</t>
  </si>
  <si>
    <t>SOC.COM. STA. HERMINDA LTDA.</t>
  </si>
  <si>
    <t>Alim. Voluntarios S.L. Maipú</t>
  </si>
  <si>
    <t xml:space="preserve">CHILEXPRESS S.A. </t>
  </si>
  <si>
    <t>Despacho R. Ctas. Coronel</t>
  </si>
  <si>
    <t xml:space="preserve">CORREOS DE CHILE </t>
  </si>
  <si>
    <t>Despacho R. Ctas. Talcahuano</t>
  </si>
  <si>
    <t>Despacho R. Ctas. Curicó</t>
  </si>
  <si>
    <t>Despacho R. Ctas. Iquique</t>
  </si>
  <si>
    <t>Despacho R. Ctas. Arica</t>
  </si>
  <si>
    <t>Despacho correspond. Temuco</t>
  </si>
  <si>
    <t>PL. MOVIL.</t>
  </si>
  <si>
    <t>Despacho rend. Ctas. S.L. Maipú</t>
  </si>
  <si>
    <t>Recepción correspond. Iquique</t>
  </si>
  <si>
    <t>Movilización I. Munic. Maipú</t>
  </si>
  <si>
    <t>Carga Tarjeta BIP Estafeta</t>
  </si>
  <si>
    <t>Despacho correspond. Ancud</t>
  </si>
  <si>
    <t>Fotografías fichas Banco Estado</t>
  </si>
  <si>
    <t>HARRIS MOSQUERA CASTILLO</t>
  </si>
  <si>
    <t>Cartucho tinta impresora</t>
  </si>
  <si>
    <t>PATRICIA REQUENA PEÑA EIRL.</t>
  </si>
  <si>
    <t>Taco calendario</t>
  </si>
  <si>
    <t>COM. MITSUKIA LIMITADA</t>
  </si>
  <si>
    <t>Anticongelante Veh. Fiscales</t>
  </si>
  <si>
    <t>Plancha OSB Depto. Logístico</t>
  </si>
  <si>
    <t>JULIAN PASCUAL Y CIA. LTDA.</t>
  </si>
  <si>
    <t>Libreta Banco Remuneraciones</t>
  </si>
  <si>
    <t>GUARDIA Y COMPAÑÍA LTDA.</t>
  </si>
  <si>
    <t>Materiales de oficina RR.HH.</t>
  </si>
  <si>
    <t>COM. DALOP LIMITADA</t>
  </si>
  <si>
    <t>Combustible entrega cargo SL. Maipú</t>
  </si>
  <si>
    <t>JUAN VILLANUEVA LEAL</t>
  </si>
  <si>
    <t>MINIMARKET CARAMPANGUE</t>
  </si>
  <si>
    <t>Alusa plástica Depto. Logístico</t>
  </si>
  <si>
    <t>BERNARDO OSORIO FLORES</t>
  </si>
  <si>
    <t>Duplicado llaves Vergara 135</t>
  </si>
  <si>
    <t>JORGE CHAVEZ OLGUIN</t>
  </si>
  <si>
    <t>Materiales de oficina</t>
  </si>
  <si>
    <t>LUIS TORO VASQUEZ</t>
  </si>
  <si>
    <t>Timbre cheque y fecha</t>
  </si>
  <si>
    <t>FARIDE CACERES MEDINA</t>
  </si>
  <si>
    <t>Alargador con 5 tomas</t>
  </si>
  <si>
    <t>Cemento para cerámica S.: MaIPÚ</t>
  </si>
  <si>
    <t>ALINA URRA NORAMBUENA</t>
  </si>
  <si>
    <t>Frague piso cerámico SL Maipú</t>
  </si>
  <si>
    <t>ESTER LIZAMA MATURANA</t>
  </si>
  <si>
    <t>Corona para IM. L. Zuñiga (QEPD.)</t>
  </si>
  <si>
    <t>TOTAL ENERO 2018</t>
  </si>
  <si>
    <t>OTRAS COMPRAS Y ADQUISICIONES MENORES A 3 UTM.</t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</si>
</sst>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dd/mm/yyyy;@"/>
    <numFmt numFmtId="173" formatCode="&quot;$&quot;\ #,##0"/>
    <numFmt numFmtId="174" formatCode="0_ ;[Red]\-0\ "/>
    <numFmt numFmtId="175" formatCode="[$-C0A]dd\-mmm\-yy;@"/>
    <numFmt numFmtId="176" formatCode="dd/mm/yy;@"/>
    <numFmt numFmtId="177" formatCode="#,##0_ ;[Red]\-#,##0\ "/>
    <numFmt numFmtId="178" formatCode="mmm/yyyy"/>
    <numFmt numFmtId="179" formatCode="[$-340A]dddd\,\ dd&quot; de &quot;mmmm&quot; de &quot;yyyy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7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u val="single"/>
      <sz val="11"/>
      <name val="Century Gothic"/>
      <family val="2"/>
    </font>
    <font>
      <sz val="10"/>
      <color indexed="10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u val="single"/>
      <sz val="10"/>
      <name val="Century Gothic"/>
      <family val="2"/>
    </font>
    <font>
      <b/>
      <u val="single"/>
      <sz val="10"/>
      <name val="Century Gothic"/>
      <family val="2"/>
    </font>
    <font>
      <sz val="7"/>
      <name val="Arial"/>
      <family val="2"/>
    </font>
    <font>
      <b/>
      <sz val="7"/>
      <name val="Century Gothic"/>
      <family val="2"/>
    </font>
    <font>
      <b/>
      <sz val="7"/>
      <name val="Arial"/>
      <family val="2"/>
    </font>
    <font>
      <b/>
      <sz val="8"/>
      <name val="Century Gothic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color indexed="10"/>
      <name val="Arial"/>
      <family val="2"/>
    </font>
    <font>
      <b/>
      <sz val="8"/>
      <color indexed="5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60"/>
      <name val="Arial"/>
      <family val="2"/>
    </font>
    <font>
      <sz val="8"/>
      <color indexed="30"/>
      <name val="Arial"/>
      <family val="2"/>
    </font>
    <font>
      <sz val="8"/>
      <color indexed="17"/>
      <name val="Arial"/>
      <family val="2"/>
    </font>
    <font>
      <sz val="7"/>
      <color indexed="8"/>
      <name val="Arial"/>
      <family val="2"/>
    </font>
    <font>
      <sz val="7"/>
      <color indexed="10"/>
      <name val="Arial"/>
      <family val="2"/>
    </font>
    <font>
      <b/>
      <sz val="8"/>
      <color indexed="17"/>
      <name val="Arial"/>
      <family val="2"/>
    </font>
    <font>
      <b/>
      <sz val="10"/>
      <color indexed="8"/>
      <name val="Century Gothic"/>
      <family val="2"/>
    </font>
    <font>
      <sz val="8"/>
      <color indexed="14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8"/>
      <color rgb="FFFF0000"/>
      <name val="Arial"/>
      <family val="2"/>
    </font>
    <font>
      <b/>
      <sz val="8"/>
      <color theme="3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C00000"/>
      <name val="Arial"/>
      <family val="2"/>
    </font>
    <font>
      <sz val="8"/>
      <color rgb="FF0070C0"/>
      <name val="Arial"/>
      <family val="2"/>
    </font>
    <font>
      <sz val="8"/>
      <color rgb="FF00B050"/>
      <name val="Arial"/>
      <family val="2"/>
    </font>
    <font>
      <sz val="7"/>
      <color theme="1"/>
      <name val="Arial"/>
      <family val="2"/>
    </font>
    <font>
      <sz val="7"/>
      <color rgb="FFFF0000"/>
      <name val="Arial"/>
      <family val="2"/>
    </font>
    <font>
      <b/>
      <sz val="8"/>
      <color rgb="FF00B050"/>
      <name val="Arial"/>
      <family val="2"/>
    </font>
    <font>
      <b/>
      <sz val="10"/>
      <color theme="1"/>
      <name val="Century Gothic"/>
      <family val="2"/>
    </font>
    <font>
      <sz val="8"/>
      <color rgb="FFFF0066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2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636">
    <xf numFmtId="0" fontId="0" fillId="0" borderId="0" xfId="0" applyAlignment="1">
      <alignment/>
    </xf>
    <xf numFmtId="0" fontId="0" fillId="0" borderId="10" xfId="0" applyBorder="1" applyAlignment="1">
      <alignment/>
    </xf>
    <xf numFmtId="173" fontId="0" fillId="0" borderId="0" xfId="0" applyNumberFormat="1" applyAlignment="1">
      <alignment/>
    </xf>
    <xf numFmtId="173" fontId="19" fillId="24" borderId="10" xfId="0" applyNumberFormat="1" applyFont="1" applyFill="1" applyBorder="1" applyAlignment="1">
      <alignment/>
    </xf>
    <xf numFmtId="173" fontId="0" fillId="25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3" fontId="0" fillId="0" borderId="14" xfId="0" applyNumberFormat="1" applyBorder="1" applyAlignment="1">
      <alignment/>
    </xf>
    <xf numFmtId="173" fontId="0" fillId="0" borderId="15" xfId="0" applyNumberFormat="1" applyBorder="1" applyAlignment="1">
      <alignment/>
    </xf>
    <xf numFmtId="173" fontId="0" fillId="0" borderId="16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17" xfId="0" applyNumberFormat="1" applyBorder="1" applyAlignment="1">
      <alignment/>
    </xf>
    <xf numFmtId="173" fontId="0" fillId="0" borderId="18" xfId="0" applyNumberFormat="1" applyBorder="1" applyAlignment="1">
      <alignment/>
    </xf>
    <xf numFmtId="173" fontId="0" fillId="0" borderId="19" xfId="0" applyNumberFormat="1" applyBorder="1" applyAlignment="1">
      <alignment/>
    </xf>
    <xf numFmtId="0" fontId="19" fillId="0" borderId="0" xfId="0" applyFont="1" applyAlignment="1">
      <alignment/>
    </xf>
    <xf numFmtId="1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vertical="center" wrapText="1"/>
    </xf>
    <xf numFmtId="173" fontId="19" fillId="0" borderId="10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 wrapText="1"/>
    </xf>
    <xf numFmtId="0" fontId="19" fillId="24" borderId="10" xfId="0" applyFont="1" applyFill="1" applyBorder="1" applyAlignment="1">
      <alignment vertical="center" wrapText="1"/>
    </xf>
    <xf numFmtId="173" fontId="19" fillId="24" borderId="10" xfId="0" applyNumberFormat="1" applyFont="1" applyFill="1" applyBorder="1" applyAlignment="1">
      <alignment vertical="center" wrapText="1"/>
    </xf>
    <xf numFmtId="173" fontId="19" fillId="24" borderId="10" xfId="0" applyNumberFormat="1" applyFont="1" applyFill="1" applyBorder="1" applyAlignment="1">
      <alignment vertical="center"/>
    </xf>
    <xf numFmtId="173" fontId="60" fillId="24" borderId="10" xfId="0" applyNumberFormat="1" applyFont="1" applyFill="1" applyBorder="1" applyAlignment="1">
      <alignment vertical="center"/>
    </xf>
    <xf numFmtId="0" fontId="60" fillId="0" borderId="10" xfId="0" applyFont="1" applyBorder="1" applyAlignment="1">
      <alignment vertical="center" wrapText="1"/>
    </xf>
    <xf numFmtId="173" fontId="19" fillId="24" borderId="10" xfId="0" applyNumberFormat="1" applyFont="1" applyFill="1" applyBorder="1" applyAlignment="1">
      <alignment wrapText="1"/>
    </xf>
    <xf numFmtId="14" fontId="19" fillId="0" borderId="20" xfId="0" applyNumberFormat="1" applyFont="1" applyBorder="1" applyAlignment="1">
      <alignment/>
    </xf>
    <xf numFmtId="0" fontId="19" fillId="0" borderId="20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60" fillId="0" borderId="20" xfId="0" applyFont="1" applyBorder="1" applyAlignment="1">
      <alignment vertical="center" wrapText="1"/>
    </xf>
    <xf numFmtId="0" fontId="19" fillId="24" borderId="10" xfId="0" applyFont="1" applyFill="1" applyBorder="1" applyAlignment="1">
      <alignment horizontal="center"/>
    </xf>
    <xf numFmtId="173" fontId="60" fillId="24" borderId="10" xfId="0" applyNumberFormat="1" applyFont="1" applyFill="1" applyBorder="1" applyAlignment="1">
      <alignment wrapText="1"/>
    </xf>
    <xf numFmtId="0" fontId="19" fillId="24" borderId="10" xfId="0" applyFont="1" applyFill="1" applyBorder="1" applyAlignment="1">
      <alignment/>
    </xf>
    <xf numFmtId="0" fontId="0" fillId="25" borderId="0" xfId="0" applyFill="1" applyAlignment="1">
      <alignment/>
    </xf>
    <xf numFmtId="0" fontId="19" fillId="25" borderId="10" xfId="0" applyFont="1" applyFill="1" applyBorder="1" applyAlignment="1">
      <alignment vertical="center" wrapText="1"/>
    </xf>
    <xf numFmtId="173" fontId="60" fillId="26" borderId="10" xfId="0" applyNumberFormat="1" applyFont="1" applyFill="1" applyBorder="1" applyAlignment="1">
      <alignment vertical="center"/>
    </xf>
    <xf numFmtId="4" fontId="19" fillId="0" borderId="10" xfId="0" applyNumberFormat="1" applyFont="1" applyBorder="1" applyAlignment="1">
      <alignment horizontal="center" vertical="center" wrapText="1"/>
    </xf>
    <xf numFmtId="14" fontId="19" fillId="24" borderId="10" xfId="0" applyNumberFormat="1" applyFont="1" applyFill="1" applyBorder="1" applyAlignment="1">
      <alignment/>
    </xf>
    <xf numFmtId="4" fontId="19" fillId="0" borderId="21" xfId="0" applyNumberFormat="1" applyFont="1" applyFill="1" applyBorder="1" applyAlignment="1">
      <alignment horizontal="center" vertical="center" wrapText="1"/>
    </xf>
    <xf numFmtId="173" fontId="18" fillId="0" borderId="15" xfId="0" applyNumberFormat="1" applyFont="1" applyBorder="1" applyAlignment="1">
      <alignment/>
    </xf>
    <xf numFmtId="0" fontId="0" fillId="27" borderId="0" xfId="0" applyFill="1" applyAlignment="1">
      <alignment/>
    </xf>
    <xf numFmtId="0" fontId="19" fillId="24" borderId="21" xfId="0" applyFont="1" applyFill="1" applyBorder="1" applyAlignment="1">
      <alignment vertical="center" wrapText="1"/>
    </xf>
    <xf numFmtId="0" fontId="0" fillId="24" borderId="0" xfId="0" applyFill="1" applyAlignment="1">
      <alignment/>
    </xf>
    <xf numFmtId="173" fontId="0" fillId="24" borderId="0" xfId="0" applyNumberFormat="1" applyFill="1" applyAlignment="1">
      <alignment/>
    </xf>
    <xf numFmtId="0" fontId="0" fillId="27" borderId="15" xfId="0" applyFill="1" applyBorder="1" applyAlignment="1">
      <alignment/>
    </xf>
    <xf numFmtId="173" fontId="60" fillId="0" borderId="22" xfId="0" applyNumberFormat="1" applyFont="1" applyBorder="1" applyAlignment="1">
      <alignment wrapText="1"/>
    </xf>
    <xf numFmtId="0" fontId="0" fillId="0" borderId="14" xfId="0" applyBorder="1" applyAlignment="1">
      <alignment/>
    </xf>
    <xf numFmtId="173" fontId="18" fillId="0" borderId="19" xfId="0" applyNumberFormat="1" applyFont="1" applyBorder="1" applyAlignment="1">
      <alignment horizontal="center"/>
    </xf>
    <xf numFmtId="173" fontId="61" fillId="27" borderId="23" xfId="0" applyNumberFormat="1" applyFont="1" applyFill="1" applyBorder="1" applyAlignment="1">
      <alignment wrapText="1"/>
    </xf>
    <xf numFmtId="173" fontId="60" fillId="27" borderId="24" xfId="0" applyNumberFormat="1" applyFont="1" applyFill="1" applyBorder="1" applyAlignment="1">
      <alignment wrapText="1"/>
    </xf>
    <xf numFmtId="0" fontId="0" fillId="24" borderId="10" xfId="0" applyFill="1" applyBorder="1" applyAlignment="1">
      <alignment/>
    </xf>
    <xf numFmtId="0" fontId="60" fillId="25" borderId="10" xfId="0" applyFont="1" applyFill="1" applyBorder="1" applyAlignment="1">
      <alignment vertical="center" wrapText="1"/>
    </xf>
    <xf numFmtId="173" fontId="60" fillId="25" borderId="10" xfId="0" applyNumberFormat="1" applyFont="1" applyFill="1" applyBorder="1" applyAlignment="1">
      <alignment wrapText="1"/>
    </xf>
    <xf numFmtId="173" fontId="60" fillId="25" borderId="10" xfId="0" applyNumberFormat="1" applyFont="1" applyFill="1" applyBorder="1" applyAlignment="1">
      <alignment vertical="center" wrapText="1"/>
    </xf>
    <xf numFmtId="173" fontId="19" fillId="25" borderId="10" xfId="0" applyNumberFormat="1" applyFont="1" applyFill="1" applyBorder="1" applyAlignment="1">
      <alignment vertical="center" wrapText="1"/>
    </xf>
    <xf numFmtId="14" fontId="0" fillId="0" borderId="10" xfId="0" applyNumberFormat="1" applyBorder="1" applyAlignment="1">
      <alignment/>
    </xf>
    <xf numFmtId="173" fontId="18" fillId="0" borderId="0" xfId="0" applyNumberFormat="1" applyFont="1" applyAlignment="1">
      <alignment/>
    </xf>
    <xf numFmtId="173" fontId="62" fillId="0" borderId="0" xfId="0" applyNumberFormat="1" applyFont="1" applyAlignment="1">
      <alignment/>
    </xf>
    <xf numFmtId="173" fontId="21" fillId="0" borderId="0" xfId="0" applyNumberFormat="1" applyFont="1" applyAlignment="1">
      <alignment/>
    </xf>
    <xf numFmtId="173" fontId="63" fillId="0" borderId="25" xfId="0" applyNumberFormat="1" applyFont="1" applyBorder="1" applyAlignment="1">
      <alignment wrapText="1"/>
    </xf>
    <xf numFmtId="173" fontId="19" fillId="0" borderId="25" xfId="0" applyNumberFormat="1" applyFont="1" applyBorder="1" applyAlignment="1">
      <alignment wrapText="1"/>
    </xf>
    <xf numFmtId="173" fontId="19" fillId="24" borderId="25" xfId="0" applyNumberFormat="1" applyFont="1" applyFill="1" applyBorder="1" applyAlignment="1">
      <alignment wrapText="1"/>
    </xf>
    <xf numFmtId="0" fontId="0" fillId="0" borderId="25" xfId="0" applyBorder="1" applyAlignment="1">
      <alignment/>
    </xf>
    <xf numFmtId="173" fontId="60" fillId="24" borderId="25" xfId="0" applyNumberFormat="1" applyFont="1" applyFill="1" applyBorder="1" applyAlignment="1">
      <alignment wrapText="1"/>
    </xf>
    <xf numFmtId="4" fontId="19" fillId="0" borderId="26" xfId="0" applyNumberFormat="1" applyFont="1" applyBorder="1" applyAlignment="1">
      <alignment horizontal="center" vertical="center" wrapText="1"/>
    </xf>
    <xf numFmtId="173" fontId="19" fillId="24" borderId="20" xfId="0" applyNumberFormat="1" applyFont="1" applyFill="1" applyBorder="1" applyAlignment="1">
      <alignment vertical="center" wrapText="1"/>
    </xf>
    <xf numFmtId="173" fontId="19" fillId="24" borderId="20" xfId="0" applyNumberFormat="1" applyFont="1" applyFill="1" applyBorder="1" applyAlignment="1">
      <alignment vertical="center"/>
    </xf>
    <xf numFmtId="173" fontId="19" fillId="0" borderId="20" xfId="0" applyNumberFormat="1" applyFont="1" applyBorder="1" applyAlignment="1">
      <alignment vertical="center"/>
    </xf>
    <xf numFmtId="173" fontId="19" fillId="0" borderId="27" xfId="0" applyNumberFormat="1" applyFont="1" applyBorder="1" applyAlignment="1">
      <alignment wrapText="1"/>
    </xf>
    <xf numFmtId="0" fontId="19" fillId="0" borderId="28" xfId="0" applyFont="1" applyBorder="1" applyAlignment="1">
      <alignment/>
    </xf>
    <xf numFmtId="173" fontId="19" fillId="0" borderId="29" xfId="0" applyNumberFormat="1" applyFont="1" applyBorder="1" applyAlignment="1">
      <alignment/>
    </xf>
    <xf numFmtId="173" fontId="19" fillId="27" borderId="30" xfId="0" applyNumberFormat="1" applyFont="1" applyFill="1" applyBorder="1" applyAlignment="1">
      <alignment vertical="center" wrapText="1"/>
    </xf>
    <xf numFmtId="173" fontId="19" fillId="0" borderId="31" xfId="0" applyNumberFormat="1" applyFont="1" applyBorder="1" applyAlignment="1">
      <alignment vertical="center"/>
    </xf>
    <xf numFmtId="173" fontId="19" fillId="24" borderId="30" xfId="0" applyNumberFormat="1" applyFont="1" applyFill="1" applyBorder="1" applyAlignment="1">
      <alignment vertical="center" wrapText="1"/>
    </xf>
    <xf numFmtId="173" fontId="19" fillId="27" borderId="30" xfId="0" applyNumberFormat="1" applyFont="1" applyFill="1" applyBorder="1" applyAlignment="1">
      <alignment wrapText="1"/>
    </xf>
    <xf numFmtId="173" fontId="19" fillId="24" borderId="23" xfId="0" applyNumberFormat="1" applyFont="1" applyFill="1" applyBorder="1" applyAlignment="1">
      <alignment vertical="center" wrapText="1"/>
    </xf>
    <xf numFmtId="0" fontId="0" fillId="0" borderId="18" xfId="0" applyBorder="1" applyAlignment="1">
      <alignment/>
    </xf>
    <xf numFmtId="173" fontId="19" fillId="0" borderId="32" xfId="0" applyNumberFormat="1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0" fontId="0" fillId="0" borderId="21" xfId="0" applyBorder="1" applyAlignment="1">
      <alignment/>
    </xf>
    <xf numFmtId="173" fontId="18" fillId="0" borderId="0" xfId="0" applyNumberFormat="1" applyFont="1" applyBorder="1" applyAlignment="1">
      <alignment horizontal="center"/>
    </xf>
    <xf numFmtId="173" fontId="22" fillId="0" borderId="0" xfId="0" applyNumberFormat="1" applyFont="1" applyAlignment="1">
      <alignment/>
    </xf>
    <xf numFmtId="173" fontId="19" fillId="25" borderId="30" xfId="0" applyNumberFormat="1" applyFont="1" applyFill="1" applyBorder="1" applyAlignment="1">
      <alignment vertical="center" wrapText="1"/>
    </xf>
    <xf numFmtId="173" fontId="0" fillId="27" borderId="0" xfId="0" applyNumberFormat="1" applyFill="1" applyAlignment="1">
      <alignment/>
    </xf>
    <xf numFmtId="173" fontId="18" fillId="27" borderId="0" xfId="0" applyNumberFormat="1" applyFont="1" applyFill="1" applyAlignment="1">
      <alignment/>
    </xf>
    <xf numFmtId="173" fontId="19" fillId="0" borderId="34" xfId="0" applyNumberFormat="1" applyFont="1" applyBorder="1" applyAlignment="1">
      <alignment wrapText="1"/>
    </xf>
    <xf numFmtId="4" fontId="19" fillId="0" borderId="0" xfId="0" applyNumberFormat="1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173" fontId="0" fillId="0" borderId="21" xfId="0" applyNumberFormat="1" applyBorder="1" applyAlignment="1">
      <alignment/>
    </xf>
    <xf numFmtId="173" fontId="19" fillId="0" borderId="0" xfId="0" applyNumberFormat="1" applyFont="1" applyBorder="1" applyAlignment="1">
      <alignment wrapText="1"/>
    </xf>
    <xf numFmtId="173" fontId="19" fillId="0" borderId="17" xfId="0" applyNumberFormat="1" applyFont="1" applyBorder="1" applyAlignment="1">
      <alignment horizontal="center" vertical="center"/>
    </xf>
    <xf numFmtId="173" fontId="63" fillId="0" borderId="10" xfId="0" applyNumberFormat="1" applyFont="1" applyBorder="1" applyAlignment="1">
      <alignment wrapText="1"/>
    </xf>
    <xf numFmtId="173" fontId="19" fillId="0" borderId="10" xfId="0" applyNumberFormat="1" applyFont="1" applyBorder="1" applyAlignment="1">
      <alignment wrapText="1"/>
    </xf>
    <xf numFmtId="173" fontId="19" fillId="25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14" fontId="19" fillId="25" borderId="10" xfId="0" applyNumberFormat="1" applyFont="1" applyFill="1" applyBorder="1" applyAlignment="1">
      <alignment/>
    </xf>
    <xf numFmtId="0" fontId="19" fillId="25" borderId="10" xfId="0" applyFont="1" applyFill="1" applyBorder="1" applyAlignment="1">
      <alignment horizontal="center"/>
    </xf>
    <xf numFmtId="0" fontId="0" fillId="25" borderId="10" xfId="0" applyFill="1" applyBorder="1" applyAlignment="1">
      <alignment/>
    </xf>
    <xf numFmtId="0" fontId="64" fillId="25" borderId="10" xfId="0" applyFont="1" applyFill="1" applyBorder="1" applyAlignment="1">
      <alignment vertical="center" wrapText="1"/>
    </xf>
    <xf numFmtId="173" fontId="63" fillId="28" borderId="10" xfId="0" applyNumberFormat="1" applyFont="1" applyFill="1" applyBorder="1" applyAlignment="1">
      <alignment wrapText="1"/>
    </xf>
    <xf numFmtId="0" fontId="0" fillId="28" borderId="10" xfId="0" applyFill="1" applyBorder="1" applyAlignment="1">
      <alignment/>
    </xf>
    <xf numFmtId="173" fontId="22" fillId="24" borderId="0" xfId="0" applyNumberFormat="1" applyFont="1" applyFill="1" applyAlignment="1">
      <alignment/>
    </xf>
    <xf numFmtId="173" fontId="18" fillId="24" borderId="0" xfId="0" applyNumberFormat="1" applyFont="1" applyFill="1" applyAlignment="1">
      <alignment/>
    </xf>
    <xf numFmtId="0" fontId="0" fillId="24" borderId="0" xfId="0" applyFill="1" applyBorder="1" applyAlignment="1">
      <alignment/>
    </xf>
    <xf numFmtId="173" fontId="0" fillId="24" borderId="0" xfId="0" applyNumberFormat="1" applyFill="1" applyBorder="1" applyAlignment="1">
      <alignment/>
    </xf>
    <xf numFmtId="173" fontId="19" fillId="24" borderId="0" xfId="0" applyNumberFormat="1" applyFont="1" applyFill="1" applyBorder="1" applyAlignment="1">
      <alignment vertical="center"/>
    </xf>
    <xf numFmtId="173" fontId="19" fillId="24" borderId="0" xfId="0" applyNumberFormat="1" applyFont="1" applyFill="1" applyBorder="1" applyAlignment="1">
      <alignment vertical="center" wrapText="1"/>
    </xf>
    <xf numFmtId="173" fontId="19" fillId="0" borderId="33" xfId="0" applyNumberFormat="1" applyFont="1" applyBorder="1" applyAlignment="1">
      <alignment wrapText="1"/>
    </xf>
    <xf numFmtId="0" fontId="19" fillId="0" borderId="10" xfId="0" applyFont="1" applyBorder="1" applyAlignment="1">
      <alignment/>
    </xf>
    <xf numFmtId="173" fontId="19" fillId="27" borderId="10" xfId="0" applyNumberFormat="1" applyFont="1" applyFill="1" applyBorder="1" applyAlignment="1">
      <alignment vertical="center" wrapText="1"/>
    </xf>
    <xf numFmtId="173" fontId="0" fillId="0" borderId="10" xfId="0" applyNumberFormat="1" applyBorder="1" applyAlignment="1">
      <alignment/>
    </xf>
    <xf numFmtId="173" fontId="19" fillId="0" borderId="10" xfId="0" applyNumberFormat="1" applyFont="1" applyFill="1" applyBorder="1" applyAlignment="1">
      <alignment wrapText="1"/>
    </xf>
    <xf numFmtId="173" fontId="60" fillId="0" borderId="10" xfId="0" applyNumberFormat="1" applyFont="1" applyBorder="1" applyAlignment="1">
      <alignment wrapText="1"/>
    </xf>
    <xf numFmtId="173" fontId="61" fillId="27" borderId="10" xfId="0" applyNumberFormat="1" applyFont="1" applyFill="1" applyBorder="1" applyAlignment="1">
      <alignment wrapText="1"/>
    </xf>
    <xf numFmtId="173" fontId="60" fillId="27" borderId="10" xfId="0" applyNumberFormat="1" applyFont="1" applyFill="1" applyBorder="1" applyAlignment="1">
      <alignment wrapText="1"/>
    </xf>
    <xf numFmtId="4" fontId="63" fillId="0" borderId="10" xfId="0" applyNumberFormat="1" applyFont="1" applyBorder="1" applyAlignment="1">
      <alignment horizontal="center" vertical="center" wrapText="1"/>
    </xf>
    <xf numFmtId="173" fontId="63" fillId="25" borderId="10" xfId="0" applyNumberFormat="1" applyFont="1" applyFill="1" applyBorder="1" applyAlignment="1">
      <alignment wrapText="1"/>
    </xf>
    <xf numFmtId="0" fontId="19" fillId="25" borderId="10" xfId="0" applyFont="1" applyFill="1" applyBorder="1" applyAlignment="1">
      <alignment/>
    </xf>
    <xf numFmtId="4" fontId="19" fillId="0" borderId="33" xfId="0" applyNumberFormat="1" applyFont="1" applyFill="1" applyBorder="1" applyAlignment="1">
      <alignment horizontal="center" vertical="center" wrapText="1"/>
    </xf>
    <xf numFmtId="173" fontId="18" fillId="24" borderId="0" xfId="0" applyNumberFormat="1" applyFont="1" applyFill="1" applyBorder="1" applyAlignment="1">
      <alignment/>
    </xf>
    <xf numFmtId="0" fontId="60" fillId="24" borderId="10" xfId="0" applyFont="1" applyFill="1" applyBorder="1" applyAlignment="1">
      <alignment vertical="center" wrapText="1"/>
    </xf>
    <xf numFmtId="173" fontId="63" fillId="24" borderId="10" xfId="0" applyNumberFormat="1" applyFont="1" applyFill="1" applyBorder="1" applyAlignment="1">
      <alignment wrapText="1"/>
    </xf>
    <xf numFmtId="173" fontId="0" fillId="24" borderId="10" xfId="0" applyNumberFormat="1" applyFill="1" applyBorder="1" applyAlignment="1">
      <alignment/>
    </xf>
    <xf numFmtId="173" fontId="18" fillId="25" borderId="10" xfId="0" applyNumberFormat="1" applyFont="1" applyFill="1" applyBorder="1" applyAlignment="1">
      <alignment/>
    </xf>
    <xf numFmtId="173" fontId="18" fillId="29" borderId="10" xfId="0" applyNumberFormat="1" applyFont="1" applyFill="1" applyBorder="1" applyAlignment="1">
      <alignment/>
    </xf>
    <xf numFmtId="173" fontId="18" fillId="27" borderId="10" xfId="0" applyNumberFormat="1" applyFont="1" applyFill="1" applyBorder="1" applyAlignment="1">
      <alignment/>
    </xf>
    <xf numFmtId="173" fontId="18" fillId="0" borderId="10" xfId="0" applyNumberFormat="1" applyFont="1" applyBorder="1" applyAlignment="1">
      <alignment/>
    </xf>
    <xf numFmtId="173" fontId="0" fillId="30" borderId="10" xfId="0" applyNumberFormat="1" applyFill="1" applyBorder="1" applyAlignment="1">
      <alignment/>
    </xf>
    <xf numFmtId="173" fontId="18" fillId="24" borderId="0" xfId="0" applyNumberFormat="1" applyFont="1" applyFill="1" applyBorder="1" applyAlignment="1">
      <alignment horizontal="center"/>
    </xf>
    <xf numFmtId="173" fontId="19" fillId="24" borderId="0" xfId="0" applyNumberFormat="1" applyFont="1" applyFill="1" applyBorder="1" applyAlignment="1">
      <alignment wrapText="1"/>
    </xf>
    <xf numFmtId="173" fontId="0" fillId="0" borderId="0" xfId="0" applyNumberFormat="1" applyFill="1" applyBorder="1" applyAlignment="1">
      <alignment/>
    </xf>
    <xf numFmtId="173" fontId="1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173" fontId="25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173" fontId="26" fillId="0" borderId="0" xfId="0" applyNumberFormat="1" applyFont="1" applyAlignment="1">
      <alignment/>
    </xf>
    <xf numFmtId="0" fontId="25" fillId="0" borderId="0" xfId="0" applyFont="1" applyAlignment="1">
      <alignment horizontal="right"/>
    </xf>
    <xf numFmtId="173" fontId="25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8" fillId="0" borderId="0" xfId="0" applyFont="1" applyAlignment="1">
      <alignment/>
    </xf>
    <xf numFmtId="173" fontId="28" fillId="0" borderId="0" xfId="0" applyNumberFormat="1" applyFont="1" applyAlignment="1">
      <alignment/>
    </xf>
    <xf numFmtId="0" fontId="26" fillId="0" borderId="0" xfId="0" applyFont="1" applyBorder="1" applyAlignment="1">
      <alignment/>
    </xf>
    <xf numFmtId="0" fontId="25" fillId="0" borderId="35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6" fillId="24" borderId="0" xfId="0" applyFont="1" applyFill="1" applyAlignment="1">
      <alignment/>
    </xf>
    <xf numFmtId="0" fontId="26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75" fontId="29" fillId="0" borderId="0" xfId="0" applyNumberFormat="1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173" fontId="26" fillId="0" borderId="38" xfId="0" applyNumberFormat="1" applyFont="1" applyBorder="1" applyAlignment="1">
      <alignment/>
    </xf>
    <xf numFmtId="175" fontId="26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173" fontId="0" fillId="0" borderId="0" xfId="0" applyNumberFormat="1" applyAlignment="1">
      <alignment vertical="center" wrapText="1"/>
    </xf>
    <xf numFmtId="173" fontId="25" fillId="0" borderId="38" xfId="0" applyNumberFormat="1" applyFont="1" applyBorder="1" applyAlignment="1">
      <alignment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26" fillId="0" borderId="42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172" fontId="26" fillId="0" borderId="39" xfId="0" applyNumberFormat="1" applyFont="1" applyBorder="1" applyAlignment="1">
      <alignment horizontal="center" vertical="center" wrapText="1"/>
    </xf>
    <xf numFmtId="172" fontId="26" fillId="0" borderId="40" xfId="0" applyNumberFormat="1" applyFont="1" applyBorder="1" applyAlignment="1">
      <alignment horizontal="center" vertical="center" wrapText="1"/>
    </xf>
    <xf numFmtId="172" fontId="26" fillId="0" borderId="42" xfId="0" applyNumberFormat="1" applyFont="1" applyBorder="1" applyAlignment="1">
      <alignment horizontal="center" vertical="center" wrapText="1"/>
    </xf>
    <xf numFmtId="14" fontId="26" fillId="0" borderId="40" xfId="0" applyNumberFormat="1" applyFont="1" applyBorder="1" applyAlignment="1">
      <alignment/>
    </xf>
    <xf numFmtId="14" fontId="26" fillId="0" borderId="41" xfId="0" applyNumberFormat="1" applyFont="1" applyBorder="1" applyAlignment="1">
      <alignment/>
    </xf>
    <xf numFmtId="173" fontId="26" fillId="0" borderId="39" xfId="0" applyNumberFormat="1" applyFont="1" applyBorder="1" applyAlignment="1">
      <alignment horizontal="right" vertical="center" wrapText="1"/>
    </xf>
    <xf numFmtId="173" fontId="26" fillId="0" borderId="40" xfId="0" applyNumberFormat="1" applyFont="1" applyBorder="1" applyAlignment="1">
      <alignment horizontal="right" vertical="center" wrapText="1"/>
    </xf>
    <xf numFmtId="173" fontId="26" fillId="0" borderId="42" xfId="0" applyNumberFormat="1" applyFont="1" applyBorder="1" applyAlignment="1">
      <alignment horizontal="right" vertical="center" wrapText="1"/>
    </xf>
    <xf numFmtId="173" fontId="26" fillId="0" borderId="40" xfId="0" applyNumberFormat="1" applyFont="1" applyBorder="1" applyAlignment="1">
      <alignment/>
    </xf>
    <xf numFmtId="173" fontId="26" fillId="24" borderId="40" xfId="0" applyNumberFormat="1" applyFont="1" applyFill="1" applyBorder="1" applyAlignment="1">
      <alignment/>
    </xf>
    <xf numFmtId="173" fontId="26" fillId="24" borderId="41" xfId="0" applyNumberFormat="1" applyFont="1" applyFill="1" applyBorder="1" applyAlignment="1">
      <alignment/>
    </xf>
    <xf numFmtId="173" fontId="60" fillId="24" borderId="10" xfId="0" applyNumberFormat="1" applyFont="1" applyFill="1" applyBorder="1" applyAlignment="1">
      <alignment/>
    </xf>
    <xf numFmtId="173" fontId="19" fillId="0" borderId="10" xfId="0" applyNumberFormat="1" applyFont="1" applyBorder="1" applyAlignment="1">
      <alignment/>
    </xf>
    <xf numFmtId="173" fontId="63" fillId="27" borderId="10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14" fontId="19" fillId="0" borderId="10" xfId="0" applyNumberFormat="1" applyFont="1" applyBorder="1" applyAlignment="1">
      <alignment horizontal="center"/>
    </xf>
    <xf numFmtId="14" fontId="19" fillId="24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" fontId="19" fillId="0" borderId="10" xfId="0" applyNumberFormat="1" applyFont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9" fillId="25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60" fillId="24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73" fontId="19" fillId="0" borderId="10" xfId="0" applyNumberFormat="1" applyFont="1" applyBorder="1" applyAlignment="1">
      <alignment horizontal="center"/>
    </xf>
    <xf numFmtId="173" fontId="20" fillId="0" borderId="10" xfId="0" applyNumberFormat="1" applyFont="1" applyBorder="1" applyAlignment="1">
      <alignment/>
    </xf>
    <xf numFmtId="0" fontId="60" fillId="24" borderId="10" xfId="0" applyFont="1" applyFill="1" applyBorder="1" applyAlignment="1">
      <alignment horizontal="left" vertical="center" wrapText="1"/>
    </xf>
    <xf numFmtId="173" fontId="0" fillId="31" borderId="0" xfId="0" applyNumberFormat="1" applyFill="1" applyAlignment="1">
      <alignment/>
    </xf>
    <xf numFmtId="173" fontId="65" fillId="24" borderId="10" xfId="0" applyNumberFormat="1" applyFont="1" applyFill="1" applyBorder="1" applyAlignment="1">
      <alignment wrapText="1"/>
    </xf>
    <xf numFmtId="173" fontId="19" fillId="25" borderId="10" xfId="0" applyNumberFormat="1" applyFont="1" applyFill="1" applyBorder="1" applyAlignment="1">
      <alignment/>
    </xf>
    <xf numFmtId="0" fontId="66" fillId="24" borderId="10" xfId="0" applyFont="1" applyFill="1" applyBorder="1" applyAlignment="1">
      <alignment horizontal="center" vertical="center" wrapText="1"/>
    </xf>
    <xf numFmtId="173" fontId="66" fillId="24" borderId="10" xfId="0" applyNumberFormat="1" applyFont="1" applyFill="1" applyBorder="1" applyAlignment="1">
      <alignment/>
    </xf>
    <xf numFmtId="173" fontId="60" fillId="24" borderId="26" xfId="0" applyNumberFormat="1" applyFont="1" applyFill="1" applyBorder="1" applyAlignment="1">
      <alignment/>
    </xf>
    <xf numFmtId="173" fontId="60" fillId="24" borderId="20" xfId="0" applyNumberFormat="1" applyFont="1" applyFill="1" applyBorder="1" applyAlignment="1">
      <alignment/>
    </xf>
    <xf numFmtId="173" fontId="19" fillId="24" borderId="0" xfId="0" applyNumberFormat="1" applyFont="1" applyFill="1" applyAlignment="1">
      <alignment/>
    </xf>
    <xf numFmtId="0" fontId="25" fillId="0" borderId="17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176" fontId="26" fillId="0" borderId="10" xfId="0" applyNumberFormat="1" applyFont="1" applyBorder="1" applyAlignment="1">
      <alignment horizontal="center"/>
    </xf>
    <xf numFmtId="0" fontId="26" fillId="24" borderId="10" xfId="0" applyFont="1" applyFill="1" applyBorder="1" applyAlignment="1">
      <alignment horizontal="center"/>
    </xf>
    <xf numFmtId="0" fontId="26" fillId="0" borderId="3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76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3" fontId="26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26" fillId="0" borderId="26" xfId="0" applyFont="1" applyBorder="1" applyAlignment="1">
      <alignment horizontal="left" vertical="center"/>
    </xf>
    <xf numFmtId="0" fontId="25" fillId="0" borderId="43" xfId="0" applyFont="1" applyBorder="1" applyAlignment="1">
      <alignment horizontal="center"/>
    </xf>
    <xf numFmtId="3" fontId="26" fillId="0" borderId="31" xfId="0" applyNumberFormat="1" applyFont="1" applyBorder="1" applyAlignment="1">
      <alignment horizontal="right" vertical="center"/>
    </xf>
    <xf numFmtId="3" fontId="26" fillId="0" borderId="31" xfId="0" applyNumberFormat="1" applyFont="1" applyBorder="1" applyAlignment="1">
      <alignment/>
    </xf>
    <xf numFmtId="3" fontId="26" fillId="24" borderId="31" xfId="0" applyNumberFormat="1" applyFont="1" applyFill="1" applyBorder="1" applyAlignment="1">
      <alignment/>
    </xf>
    <xf numFmtId="3" fontId="26" fillId="24" borderId="44" xfId="0" applyNumberFormat="1" applyFont="1" applyFill="1" applyBorder="1" applyAlignment="1">
      <alignment/>
    </xf>
    <xf numFmtId="0" fontId="26" fillId="0" borderId="25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/>
    </xf>
    <xf numFmtId="176" fontId="26" fillId="0" borderId="26" xfId="0" applyNumberFormat="1" applyFont="1" applyBorder="1" applyAlignment="1">
      <alignment horizontal="center"/>
    </xf>
    <xf numFmtId="173" fontId="25" fillId="0" borderId="35" xfId="0" applyNumberFormat="1" applyFont="1" applyBorder="1" applyAlignment="1">
      <alignment horizontal="center" vertical="center" wrapText="1"/>
    </xf>
    <xf numFmtId="173" fontId="19" fillId="32" borderId="10" xfId="0" applyNumberFormat="1" applyFont="1" applyFill="1" applyBorder="1" applyAlignment="1">
      <alignment/>
    </xf>
    <xf numFmtId="0" fontId="25" fillId="0" borderId="35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173" fontId="25" fillId="0" borderId="43" xfId="0" applyNumberFormat="1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176" fontId="26" fillId="0" borderId="28" xfId="0" applyNumberFormat="1" applyFont="1" applyBorder="1" applyAlignment="1">
      <alignment horizontal="center" vertical="center"/>
    </xf>
    <xf numFmtId="0" fontId="26" fillId="0" borderId="28" xfId="0" applyFont="1" applyBorder="1" applyAlignment="1">
      <alignment horizontal="left" vertical="center"/>
    </xf>
    <xf numFmtId="0" fontId="26" fillId="0" borderId="47" xfId="0" applyFont="1" applyBorder="1" applyAlignment="1">
      <alignment horizontal="center" vertical="center"/>
    </xf>
    <xf numFmtId="3" fontId="26" fillId="0" borderId="29" xfId="0" applyNumberFormat="1" applyFont="1" applyBorder="1" applyAlignment="1">
      <alignment horizontal="right" vertical="center"/>
    </xf>
    <xf numFmtId="0" fontId="29" fillId="0" borderId="48" xfId="0" applyFont="1" applyBorder="1" applyAlignment="1">
      <alignment horizontal="center"/>
    </xf>
    <xf numFmtId="0" fontId="29" fillId="0" borderId="49" xfId="0" applyFont="1" applyBorder="1" applyAlignment="1">
      <alignment horizontal="center"/>
    </xf>
    <xf numFmtId="175" fontId="29" fillId="0" borderId="49" xfId="0" applyNumberFormat="1" applyFont="1" applyBorder="1" applyAlignment="1">
      <alignment horizontal="center"/>
    </xf>
    <xf numFmtId="175" fontId="30" fillId="0" borderId="49" xfId="0" applyNumberFormat="1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3" fontId="25" fillId="0" borderId="32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176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left" vertical="center"/>
    </xf>
    <xf numFmtId="3" fontId="26" fillId="24" borderId="0" xfId="0" applyNumberFormat="1" applyFont="1" applyFill="1" applyBorder="1" applyAlignment="1">
      <alignment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/>
    </xf>
    <xf numFmtId="176" fontId="26" fillId="0" borderId="49" xfId="0" applyNumberFormat="1" applyFont="1" applyBorder="1" applyAlignment="1">
      <alignment horizontal="center"/>
    </xf>
    <xf numFmtId="0" fontId="26" fillId="0" borderId="49" xfId="0" applyFont="1" applyBorder="1" applyAlignment="1">
      <alignment horizontal="left" vertical="center"/>
    </xf>
    <xf numFmtId="0" fontId="26" fillId="0" borderId="50" xfId="0" applyFont="1" applyBorder="1" applyAlignment="1">
      <alignment horizontal="center" vertical="center"/>
    </xf>
    <xf numFmtId="3" fontId="26" fillId="24" borderId="32" xfId="0" applyNumberFormat="1" applyFont="1" applyFill="1" applyBorder="1" applyAlignment="1">
      <alignment/>
    </xf>
    <xf numFmtId="0" fontId="26" fillId="0" borderId="51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/>
    </xf>
    <xf numFmtId="176" fontId="26" fillId="0" borderId="52" xfId="0" applyNumberFormat="1" applyFont="1" applyBorder="1" applyAlignment="1">
      <alignment horizontal="center"/>
    </xf>
    <xf numFmtId="0" fontId="26" fillId="0" borderId="52" xfId="0" applyFont="1" applyBorder="1" applyAlignment="1">
      <alignment horizontal="left" vertical="center"/>
    </xf>
    <xf numFmtId="0" fontId="26" fillId="0" borderId="53" xfId="0" applyFont="1" applyBorder="1" applyAlignment="1">
      <alignment horizontal="center" vertical="center"/>
    </xf>
    <xf numFmtId="3" fontId="26" fillId="24" borderId="54" xfId="0" applyNumberFormat="1" applyFont="1" applyFill="1" applyBorder="1" applyAlignment="1">
      <alignment/>
    </xf>
    <xf numFmtId="0" fontId="25" fillId="0" borderId="0" xfId="0" applyFont="1" applyAlignment="1">
      <alignment/>
    </xf>
    <xf numFmtId="14" fontId="26" fillId="0" borderId="0" xfId="0" applyNumberFormat="1" applyFont="1" applyAlignment="1">
      <alignment/>
    </xf>
    <xf numFmtId="0" fontId="28" fillId="0" borderId="0" xfId="0" applyFont="1" applyAlignment="1">
      <alignment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174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/>
    </xf>
    <xf numFmtId="177" fontId="26" fillId="0" borderId="31" xfId="0" applyNumberFormat="1" applyFont="1" applyBorder="1" applyAlignment="1">
      <alignment/>
    </xf>
    <xf numFmtId="176" fontId="26" fillId="0" borderId="0" xfId="0" applyNumberFormat="1" applyFont="1" applyAlignment="1">
      <alignment horizontal="center"/>
    </xf>
    <xf numFmtId="176" fontId="26" fillId="0" borderId="10" xfId="0" applyNumberFormat="1" applyFont="1" applyBorder="1" applyAlignment="1">
      <alignment horizontal="left"/>
    </xf>
    <xf numFmtId="174" fontId="26" fillId="0" borderId="0" xfId="0" applyNumberFormat="1" applyFont="1" applyBorder="1" applyAlignment="1">
      <alignment horizontal="center"/>
    </xf>
    <xf numFmtId="177" fontId="26" fillId="0" borderId="0" xfId="0" applyNumberFormat="1" applyFont="1" applyBorder="1" applyAlignment="1">
      <alignment/>
    </xf>
    <xf numFmtId="174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177" fontId="25" fillId="0" borderId="0" xfId="0" applyNumberFormat="1" applyFont="1" applyBorder="1" applyAlignment="1">
      <alignment/>
    </xf>
    <xf numFmtId="0" fontId="32" fillId="0" borderId="0" xfId="0" applyFont="1" applyBorder="1" applyAlignment="1">
      <alignment horizontal="left"/>
    </xf>
    <xf numFmtId="0" fontId="26" fillId="0" borderId="34" xfId="0" applyFont="1" applyBorder="1" applyAlignment="1">
      <alignment horizontal="center"/>
    </xf>
    <xf numFmtId="174" fontId="26" fillId="0" borderId="20" xfId="0" applyNumberFormat="1" applyFont="1" applyBorder="1" applyAlignment="1">
      <alignment horizontal="center"/>
    </xf>
    <xf numFmtId="176" fontId="26" fillId="0" borderId="20" xfId="0" applyNumberFormat="1" applyFont="1" applyBorder="1" applyAlignment="1">
      <alignment horizontal="center"/>
    </xf>
    <xf numFmtId="0" fontId="26" fillId="0" borderId="20" xfId="0" applyFont="1" applyBorder="1" applyAlignment="1">
      <alignment/>
    </xf>
    <xf numFmtId="0" fontId="26" fillId="0" borderId="20" xfId="0" applyFont="1" applyBorder="1" applyAlignment="1">
      <alignment horizontal="center"/>
    </xf>
    <xf numFmtId="177" fontId="26" fillId="0" borderId="55" xfId="0" applyNumberFormat="1" applyFont="1" applyBorder="1" applyAlignment="1">
      <alignment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/>
    </xf>
    <xf numFmtId="173" fontId="19" fillId="33" borderId="10" xfId="0" applyNumberFormat="1" applyFont="1" applyFill="1" applyBorder="1" applyAlignment="1">
      <alignment/>
    </xf>
    <xf numFmtId="173" fontId="0" fillId="0" borderId="35" xfId="0" applyNumberFormat="1" applyBorder="1" applyAlignment="1">
      <alignment/>
    </xf>
    <xf numFmtId="173" fontId="0" fillId="24" borderId="36" xfId="0" applyNumberFormat="1" applyFill="1" applyBorder="1" applyAlignment="1">
      <alignment/>
    </xf>
    <xf numFmtId="173" fontId="0" fillId="25" borderId="43" xfId="0" applyNumberFormat="1" applyFill="1" applyBorder="1" applyAlignment="1">
      <alignment/>
    </xf>
    <xf numFmtId="173" fontId="19" fillId="33" borderId="0" xfId="0" applyNumberFormat="1" applyFont="1" applyFill="1" applyAlignment="1">
      <alignment/>
    </xf>
    <xf numFmtId="173" fontId="67" fillId="24" borderId="10" xfId="0" applyNumberFormat="1" applyFont="1" applyFill="1" applyBorder="1" applyAlignment="1">
      <alignment wrapText="1"/>
    </xf>
    <xf numFmtId="173" fontId="67" fillId="24" borderId="10" xfId="0" applyNumberFormat="1" applyFont="1" applyFill="1" applyBorder="1" applyAlignment="1">
      <alignment/>
    </xf>
    <xf numFmtId="174" fontId="26" fillId="0" borderId="26" xfId="0" applyNumberFormat="1" applyFont="1" applyBorder="1" applyAlignment="1">
      <alignment horizontal="center"/>
    </xf>
    <xf numFmtId="0" fontId="26" fillId="0" borderId="26" xfId="0" applyFont="1" applyBorder="1" applyAlignment="1">
      <alignment/>
    </xf>
    <xf numFmtId="177" fontId="26" fillId="0" borderId="44" xfId="0" applyNumberFormat="1" applyFont="1" applyBorder="1" applyAlignment="1">
      <alignment/>
    </xf>
    <xf numFmtId="173" fontId="60" fillId="25" borderId="10" xfId="0" applyNumberFormat="1" applyFont="1" applyFill="1" applyBorder="1" applyAlignment="1">
      <alignment/>
    </xf>
    <xf numFmtId="173" fontId="60" fillId="25" borderId="0" xfId="0" applyNumberFormat="1" applyFont="1" applyFill="1" applyAlignment="1">
      <alignment/>
    </xf>
    <xf numFmtId="173" fontId="60" fillId="24" borderId="0" xfId="0" applyNumberFormat="1" applyFont="1" applyFill="1" applyAlignment="1">
      <alignment/>
    </xf>
    <xf numFmtId="173" fontId="20" fillId="25" borderId="10" xfId="0" applyNumberFormat="1" applyFont="1" applyFill="1" applyBorder="1" applyAlignment="1">
      <alignment/>
    </xf>
    <xf numFmtId="0" fontId="26" fillId="0" borderId="43" xfId="0" applyFont="1" applyBorder="1" applyAlignment="1">
      <alignment horizontal="center"/>
    </xf>
    <xf numFmtId="177" fontId="25" fillId="0" borderId="43" xfId="0" applyNumberFormat="1" applyFont="1" applyBorder="1" applyAlignment="1">
      <alignment/>
    </xf>
    <xf numFmtId="0" fontId="26" fillId="0" borderId="48" xfId="0" applyFont="1" applyBorder="1" applyAlignment="1">
      <alignment horizontal="center"/>
    </xf>
    <xf numFmtId="174" fontId="26" fillId="0" borderId="49" xfId="0" applyNumberFormat="1" applyFont="1" applyBorder="1" applyAlignment="1">
      <alignment horizontal="center"/>
    </xf>
    <xf numFmtId="0" fontId="26" fillId="0" borderId="49" xfId="0" applyFont="1" applyBorder="1" applyAlignment="1">
      <alignment/>
    </xf>
    <xf numFmtId="177" fontId="26" fillId="0" borderId="32" xfId="0" applyNumberFormat="1" applyFont="1" applyBorder="1" applyAlignment="1">
      <alignment/>
    </xf>
    <xf numFmtId="173" fontId="60" fillId="25" borderId="21" xfId="0" applyNumberFormat="1" applyFont="1" applyFill="1" applyBorder="1" applyAlignment="1">
      <alignment/>
    </xf>
    <xf numFmtId="173" fontId="19" fillId="0" borderId="0" xfId="0" applyNumberFormat="1" applyFont="1" applyBorder="1" applyAlignment="1">
      <alignment horizontal="center" vertical="center"/>
    </xf>
    <xf numFmtId="173" fontId="19" fillId="24" borderId="2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0" fillId="25" borderId="10" xfId="0" applyFont="1" applyFill="1" applyBorder="1" applyAlignment="1">
      <alignment horizontal="center" vertical="center" wrapText="1"/>
    </xf>
    <xf numFmtId="14" fontId="26" fillId="0" borderId="10" xfId="0" applyNumberFormat="1" applyFont="1" applyBorder="1" applyAlignment="1">
      <alignment/>
    </xf>
    <xf numFmtId="0" fontId="26" fillId="0" borderId="20" xfId="0" applyFont="1" applyBorder="1" applyAlignment="1">
      <alignment horizontal="left"/>
    </xf>
    <xf numFmtId="3" fontId="28" fillId="0" borderId="0" xfId="0" applyNumberFormat="1" applyFont="1" applyAlignment="1">
      <alignment/>
    </xf>
    <xf numFmtId="4" fontId="63" fillId="0" borderId="10" xfId="0" applyNumberFormat="1" applyFont="1" applyBorder="1" applyAlignment="1">
      <alignment horizontal="left" vertical="center" wrapText="1"/>
    </xf>
    <xf numFmtId="173" fontId="19" fillId="25" borderId="26" xfId="0" applyNumberFormat="1" applyFont="1" applyFill="1" applyBorder="1" applyAlignment="1">
      <alignment/>
    </xf>
    <xf numFmtId="173" fontId="68" fillId="24" borderId="0" xfId="0" applyNumberFormat="1" applyFont="1" applyFill="1" applyAlignment="1">
      <alignment/>
    </xf>
    <xf numFmtId="14" fontId="60" fillId="24" borderId="10" xfId="0" applyNumberFormat="1" applyFont="1" applyFill="1" applyBorder="1" applyAlignment="1">
      <alignment horizontal="center"/>
    </xf>
    <xf numFmtId="0" fontId="26" fillId="0" borderId="27" xfId="0" applyFont="1" applyBorder="1" applyAlignment="1">
      <alignment horizontal="center"/>
    </xf>
    <xf numFmtId="176" fontId="26" fillId="0" borderId="28" xfId="0" applyNumberFormat="1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177" fontId="26" fillId="0" borderId="29" xfId="0" applyNumberFormat="1" applyFont="1" applyBorder="1" applyAlignment="1">
      <alignment/>
    </xf>
    <xf numFmtId="0" fontId="26" fillId="0" borderId="23" xfId="0" applyFont="1" applyBorder="1" applyAlignment="1">
      <alignment horizontal="center"/>
    </xf>
    <xf numFmtId="14" fontId="26" fillId="0" borderId="49" xfId="0" applyNumberFormat="1" applyFont="1" applyBorder="1" applyAlignment="1">
      <alignment/>
    </xf>
    <xf numFmtId="0" fontId="26" fillId="0" borderId="28" xfId="0" applyFont="1" applyBorder="1" applyAlignment="1">
      <alignment horizontal="left"/>
    </xf>
    <xf numFmtId="3" fontId="26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173" fontId="20" fillId="0" borderId="10" xfId="0" applyNumberFormat="1" applyFont="1" applyBorder="1" applyAlignment="1">
      <alignment wrapText="1"/>
    </xf>
    <xf numFmtId="173" fontId="20" fillId="27" borderId="10" xfId="0" applyNumberFormat="1" applyFont="1" applyFill="1" applyBorder="1" applyAlignment="1">
      <alignment wrapText="1"/>
    </xf>
    <xf numFmtId="177" fontId="26" fillId="24" borderId="31" xfId="0" applyNumberFormat="1" applyFont="1" applyFill="1" applyBorder="1" applyAlignment="1">
      <alignment/>
    </xf>
    <xf numFmtId="173" fontId="19" fillId="0" borderId="0" xfId="0" applyNumberFormat="1" applyFont="1" applyBorder="1" applyAlignment="1">
      <alignment/>
    </xf>
    <xf numFmtId="173" fontId="19" fillId="24" borderId="0" xfId="0" applyNumberFormat="1" applyFont="1" applyFill="1" applyBorder="1" applyAlignment="1">
      <alignment/>
    </xf>
    <xf numFmtId="173" fontId="60" fillId="0" borderId="10" xfId="0" applyNumberFormat="1" applyFont="1" applyBorder="1" applyAlignment="1">
      <alignment/>
    </xf>
    <xf numFmtId="14" fontId="26" fillId="0" borderId="18" xfId="0" applyNumberFormat="1" applyFont="1" applyBorder="1" applyAlignment="1">
      <alignment/>
    </xf>
    <xf numFmtId="0" fontId="26" fillId="0" borderId="18" xfId="0" applyFont="1" applyBorder="1" applyAlignment="1">
      <alignment horizontal="center"/>
    </xf>
    <xf numFmtId="177" fontId="26" fillId="0" borderId="19" xfId="0" applyNumberFormat="1" applyFont="1" applyBorder="1" applyAlignment="1">
      <alignment/>
    </xf>
    <xf numFmtId="4" fontId="20" fillId="0" borderId="0" xfId="0" applyNumberFormat="1" applyFont="1" applyBorder="1" applyAlignment="1">
      <alignment vertical="center" wrapText="1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3" fontId="60" fillId="24" borderId="10" xfId="0" applyNumberFormat="1" applyFont="1" applyFill="1" applyBorder="1" applyAlignment="1">
      <alignment/>
    </xf>
    <xf numFmtId="3" fontId="60" fillId="24" borderId="10" xfId="0" applyNumberFormat="1" applyFont="1" applyFill="1" applyBorder="1" applyAlignment="1">
      <alignment wrapText="1"/>
    </xf>
    <xf numFmtId="0" fontId="19" fillId="24" borderId="0" xfId="0" applyFont="1" applyFill="1" applyAlignment="1">
      <alignment/>
    </xf>
    <xf numFmtId="3" fontId="19" fillId="24" borderId="26" xfId="0" applyNumberFormat="1" applyFont="1" applyFill="1" applyBorder="1" applyAlignment="1">
      <alignment/>
    </xf>
    <xf numFmtId="3" fontId="60" fillId="25" borderId="10" xfId="0" applyNumberFormat="1" applyFont="1" applyFill="1" applyBorder="1" applyAlignment="1">
      <alignment/>
    </xf>
    <xf numFmtId="0" fontId="33" fillId="0" borderId="0" xfId="0" applyFont="1" applyAlignment="1">
      <alignment horizontal="left"/>
    </xf>
    <xf numFmtId="0" fontId="33" fillId="0" borderId="0" xfId="0" applyFont="1" applyBorder="1" applyAlignment="1">
      <alignment horizontal="left" vertical="center" wrapText="1"/>
    </xf>
    <xf numFmtId="4" fontId="33" fillId="0" borderId="10" xfId="0" applyNumberFormat="1" applyFont="1" applyBorder="1" applyAlignment="1">
      <alignment horizontal="left" vertical="center" wrapText="1"/>
    </xf>
    <xf numFmtId="0" fontId="33" fillId="24" borderId="10" xfId="0" applyFont="1" applyFill="1" applyBorder="1" applyAlignment="1">
      <alignment horizontal="left" vertical="center" wrapText="1"/>
    </xf>
    <xf numFmtId="0" fontId="33" fillId="0" borderId="10" xfId="0" applyFont="1" applyBorder="1" applyAlignment="1">
      <alignment horizontal="left"/>
    </xf>
    <xf numFmtId="0" fontId="33" fillId="0" borderId="10" xfId="0" applyFont="1" applyBorder="1" applyAlignment="1">
      <alignment horizontal="left" vertical="center" wrapText="1"/>
    </xf>
    <xf numFmtId="173" fontId="33" fillId="24" borderId="0" xfId="0" applyNumberFormat="1" applyFont="1" applyFill="1" applyBorder="1" applyAlignment="1">
      <alignment horizontal="left"/>
    </xf>
    <xf numFmtId="173" fontId="34" fillId="0" borderId="38" xfId="0" applyNumberFormat="1" applyFont="1" applyBorder="1" applyAlignment="1">
      <alignment horizontal="left"/>
    </xf>
    <xf numFmtId="173" fontId="33" fillId="30" borderId="10" xfId="0" applyNumberFormat="1" applyFont="1" applyFill="1" applyBorder="1" applyAlignment="1">
      <alignment horizontal="left"/>
    </xf>
    <xf numFmtId="173" fontId="35" fillId="25" borderId="10" xfId="0" applyNumberFormat="1" applyFont="1" applyFill="1" applyBorder="1" applyAlignment="1">
      <alignment horizontal="left"/>
    </xf>
    <xf numFmtId="173" fontId="33" fillId="0" borderId="0" xfId="0" applyNumberFormat="1" applyFont="1" applyAlignment="1">
      <alignment horizontal="left"/>
    </xf>
    <xf numFmtId="0" fontId="69" fillId="24" borderId="10" xfId="0" applyFont="1" applyFill="1" applyBorder="1" applyAlignment="1">
      <alignment horizontal="left" vertical="center" wrapText="1"/>
    </xf>
    <xf numFmtId="0" fontId="33" fillId="24" borderId="21" xfId="0" applyFont="1" applyFill="1" applyBorder="1" applyAlignment="1">
      <alignment horizontal="left" vertical="center" wrapText="1"/>
    </xf>
    <xf numFmtId="0" fontId="60" fillId="0" borderId="0" xfId="0" applyFont="1" applyAlignment="1">
      <alignment horizontal="center"/>
    </xf>
    <xf numFmtId="0" fontId="19" fillId="24" borderId="0" xfId="0" applyFont="1" applyFill="1" applyBorder="1" applyAlignment="1">
      <alignment/>
    </xf>
    <xf numFmtId="173" fontId="19" fillId="0" borderId="30" xfId="0" applyNumberFormat="1" applyFont="1" applyBorder="1" applyAlignment="1">
      <alignment/>
    </xf>
    <xf numFmtId="173" fontId="19" fillId="0" borderId="10" xfId="0" applyNumberFormat="1" applyFont="1" applyBorder="1" applyAlignment="1">
      <alignment horizontal="center" vertical="center" wrapText="1"/>
    </xf>
    <xf numFmtId="173" fontId="19" fillId="0" borderId="46" xfId="0" applyNumberFormat="1" applyFont="1" applyBorder="1" applyAlignment="1">
      <alignment/>
    </xf>
    <xf numFmtId="173" fontId="19" fillId="0" borderId="27" xfId="0" applyNumberFormat="1" applyFont="1" applyBorder="1" applyAlignment="1">
      <alignment/>
    </xf>
    <xf numFmtId="173" fontId="19" fillId="0" borderId="56" xfId="0" applyNumberFormat="1" applyFont="1" applyBorder="1" applyAlignment="1">
      <alignment/>
    </xf>
    <xf numFmtId="173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right"/>
    </xf>
    <xf numFmtId="3" fontId="19" fillId="24" borderId="0" xfId="0" applyNumberFormat="1" applyFont="1" applyFill="1" applyAlignment="1">
      <alignment horizontal="right"/>
    </xf>
    <xf numFmtId="3" fontId="20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center"/>
    </xf>
    <xf numFmtId="173" fontId="19" fillId="0" borderId="31" xfId="0" applyNumberFormat="1" applyFont="1" applyBorder="1" applyAlignment="1">
      <alignment/>
    </xf>
    <xf numFmtId="0" fontId="19" fillId="0" borderId="26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16" fontId="19" fillId="0" borderId="0" xfId="0" applyNumberFormat="1" applyFont="1" applyAlignment="1">
      <alignment/>
    </xf>
    <xf numFmtId="0" fontId="19" fillId="0" borderId="13" xfId="0" applyFont="1" applyBorder="1" applyAlignment="1">
      <alignment horizontal="center"/>
    </xf>
    <xf numFmtId="173" fontId="19" fillId="0" borderId="19" xfId="0" applyNumberFormat="1" applyFont="1" applyBorder="1" applyAlignment="1">
      <alignment horizontal="center"/>
    </xf>
    <xf numFmtId="3" fontId="19" fillId="24" borderId="0" xfId="0" applyNumberFormat="1" applyFont="1" applyFill="1" applyAlignment="1">
      <alignment/>
    </xf>
    <xf numFmtId="173" fontId="19" fillId="24" borderId="10" xfId="0" applyNumberFormat="1" applyFont="1" applyFill="1" applyBorder="1" applyAlignment="1">
      <alignment/>
    </xf>
    <xf numFmtId="4" fontId="19" fillId="24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73" fontId="20" fillId="0" borderId="10" xfId="0" applyNumberFormat="1" applyFont="1" applyBorder="1" applyAlignment="1">
      <alignment horizontal="center"/>
    </xf>
    <xf numFmtId="0" fontId="70" fillId="24" borderId="10" xfId="0" applyFont="1" applyFill="1" applyBorder="1" applyAlignment="1">
      <alignment horizontal="left" vertical="center" wrapText="1"/>
    </xf>
    <xf numFmtId="0" fontId="60" fillId="24" borderId="0" xfId="0" applyFont="1" applyFill="1" applyAlignment="1">
      <alignment horizontal="center"/>
    </xf>
    <xf numFmtId="173" fontId="68" fillId="34" borderId="10" xfId="0" applyNumberFormat="1" applyFont="1" applyFill="1" applyBorder="1" applyAlignment="1">
      <alignment wrapText="1"/>
    </xf>
    <xf numFmtId="0" fontId="19" fillId="34" borderId="0" xfId="0" applyFont="1" applyFill="1" applyAlignment="1">
      <alignment/>
    </xf>
    <xf numFmtId="173" fontId="19" fillId="34" borderId="10" xfId="0" applyNumberFormat="1" applyFont="1" applyFill="1" applyBorder="1" applyAlignment="1">
      <alignment wrapText="1"/>
    </xf>
    <xf numFmtId="3" fontId="71" fillId="25" borderId="15" xfId="0" applyNumberFormat="1" applyFont="1" applyFill="1" applyBorder="1" applyAlignment="1">
      <alignment/>
    </xf>
    <xf numFmtId="0" fontId="60" fillId="25" borderId="0" xfId="0" applyFont="1" applyFill="1" applyAlignment="1">
      <alignment horizontal="center"/>
    </xf>
    <xf numFmtId="0" fontId="70" fillId="0" borderId="10" xfId="0" applyFont="1" applyBorder="1" applyAlignment="1">
      <alignment horizontal="left" vertical="center" wrapText="1"/>
    </xf>
    <xf numFmtId="14" fontId="60" fillId="0" borderId="10" xfId="0" applyNumberFormat="1" applyFont="1" applyBorder="1" applyAlignment="1">
      <alignment horizontal="center"/>
    </xf>
    <xf numFmtId="173" fontId="19" fillId="0" borderId="0" xfId="0" applyNumberFormat="1" applyFont="1" applyAlignment="1">
      <alignment horizontal="center"/>
    </xf>
    <xf numFmtId="173" fontId="60" fillId="24" borderId="0" xfId="0" applyNumberFormat="1" applyFont="1" applyFill="1" applyBorder="1" applyAlignment="1">
      <alignment horizontal="right"/>
    </xf>
    <xf numFmtId="173" fontId="19" fillId="0" borderId="0" xfId="0" applyNumberFormat="1" applyFont="1" applyBorder="1" applyAlignment="1">
      <alignment horizontal="right"/>
    </xf>
    <xf numFmtId="173" fontId="60" fillId="0" borderId="0" xfId="0" applyNumberFormat="1" applyFont="1" applyBorder="1" applyAlignment="1">
      <alignment horizontal="right"/>
    </xf>
    <xf numFmtId="0" fontId="19" fillId="24" borderId="0" xfId="0" applyFont="1" applyFill="1" applyAlignment="1">
      <alignment horizontal="center"/>
    </xf>
    <xf numFmtId="177" fontId="72" fillId="0" borderId="43" xfId="0" applyNumberFormat="1" applyFont="1" applyBorder="1" applyAlignment="1">
      <alignment/>
    </xf>
    <xf numFmtId="173" fontId="19" fillId="25" borderId="0" xfId="0" applyNumberFormat="1" applyFont="1" applyFill="1" applyBorder="1" applyAlignment="1">
      <alignment/>
    </xf>
    <xf numFmtId="173" fontId="60" fillId="25" borderId="37" xfId="0" applyNumberFormat="1" applyFont="1" applyFill="1" applyBorder="1" applyAlignment="1">
      <alignment/>
    </xf>
    <xf numFmtId="173" fontId="60" fillId="25" borderId="38" xfId="0" applyNumberFormat="1" applyFont="1" applyFill="1" applyBorder="1" applyAlignment="1">
      <alignment horizontal="center"/>
    </xf>
    <xf numFmtId="173" fontId="19" fillId="0" borderId="0" xfId="0" applyNumberFormat="1" applyFont="1" applyBorder="1" applyAlignment="1">
      <alignment vertical="center"/>
    </xf>
    <xf numFmtId="174" fontId="26" fillId="0" borderId="21" xfId="0" applyNumberFormat="1" applyFont="1" applyBorder="1" applyAlignment="1">
      <alignment horizontal="center"/>
    </xf>
    <xf numFmtId="176" fontId="26" fillId="0" borderId="21" xfId="0" applyNumberFormat="1" applyFont="1" applyBorder="1" applyAlignment="1">
      <alignment horizontal="center"/>
    </xf>
    <xf numFmtId="0" fontId="26" fillId="0" borderId="21" xfId="0" applyFont="1" applyBorder="1" applyAlignment="1">
      <alignment/>
    </xf>
    <xf numFmtId="177" fontId="26" fillId="24" borderId="55" xfId="0" applyNumberFormat="1" applyFont="1" applyFill="1" applyBorder="1" applyAlignment="1">
      <alignment/>
    </xf>
    <xf numFmtId="177" fontId="26" fillId="24" borderId="0" xfId="0" applyNumberFormat="1" applyFont="1" applyFill="1" applyBorder="1" applyAlignment="1">
      <alignment/>
    </xf>
    <xf numFmtId="173" fontId="19" fillId="35" borderId="10" xfId="0" applyNumberFormat="1" applyFont="1" applyFill="1" applyBorder="1" applyAlignment="1">
      <alignment wrapText="1"/>
    </xf>
    <xf numFmtId="3" fontId="60" fillId="24" borderId="0" xfId="0" applyNumberFormat="1" applyFont="1" applyFill="1" applyBorder="1" applyAlignment="1">
      <alignment/>
    </xf>
    <xf numFmtId="0" fontId="25" fillId="0" borderId="15" xfId="0" applyFont="1" applyBorder="1" applyAlignment="1">
      <alignment horizontal="center"/>
    </xf>
    <xf numFmtId="173" fontId="19" fillId="36" borderId="10" xfId="0" applyNumberFormat="1" applyFont="1" applyFill="1" applyBorder="1" applyAlignment="1">
      <alignment wrapText="1"/>
    </xf>
    <xf numFmtId="173" fontId="19" fillId="36" borderId="10" xfId="0" applyNumberFormat="1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16" fontId="19" fillId="36" borderId="0" xfId="0" applyNumberFormat="1" applyFont="1" applyFill="1" applyAlignment="1">
      <alignment/>
    </xf>
    <xf numFmtId="0" fontId="19" fillId="36" borderId="0" xfId="0" applyFont="1" applyFill="1" applyAlignment="1">
      <alignment/>
    </xf>
    <xf numFmtId="173" fontId="19" fillId="36" borderId="30" xfId="0" applyNumberFormat="1" applyFont="1" applyFill="1" applyBorder="1" applyAlignment="1">
      <alignment/>
    </xf>
    <xf numFmtId="0" fontId="19" fillId="36" borderId="10" xfId="0" applyFont="1" applyFill="1" applyBorder="1" applyAlignment="1">
      <alignment horizontal="center"/>
    </xf>
    <xf numFmtId="173" fontId="19" fillId="36" borderId="31" xfId="0" applyNumberFormat="1" applyFont="1" applyFill="1" applyBorder="1" applyAlignment="1">
      <alignment/>
    </xf>
    <xf numFmtId="173" fontId="19" fillId="36" borderId="46" xfId="0" applyNumberFormat="1" applyFont="1" applyFill="1" applyBorder="1" applyAlignment="1">
      <alignment/>
    </xf>
    <xf numFmtId="0" fontId="19" fillId="36" borderId="26" xfId="0" applyFont="1" applyFill="1" applyBorder="1" applyAlignment="1">
      <alignment horizontal="center"/>
    </xf>
    <xf numFmtId="173" fontId="19" fillId="36" borderId="27" xfId="0" applyNumberFormat="1" applyFont="1" applyFill="1" applyBorder="1" applyAlignment="1">
      <alignment/>
    </xf>
    <xf numFmtId="0" fontId="19" fillId="36" borderId="52" xfId="0" applyFont="1" applyFill="1" applyBorder="1" applyAlignment="1">
      <alignment horizontal="center"/>
    </xf>
    <xf numFmtId="0" fontId="19" fillId="36" borderId="13" xfId="0" applyFont="1" applyFill="1" applyBorder="1" applyAlignment="1">
      <alignment horizontal="center"/>
    </xf>
    <xf numFmtId="173" fontId="19" fillId="36" borderId="56" xfId="0" applyNumberFormat="1" applyFont="1" applyFill="1" applyBorder="1" applyAlignment="1">
      <alignment/>
    </xf>
    <xf numFmtId="0" fontId="19" fillId="36" borderId="57" xfId="0" applyFont="1" applyFill="1" applyBorder="1" applyAlignment="1">
      <alignment horizontal="center"/>
    </xf>
    <xf numFmtId="173" fontId="19" fillId="36" borderId="19" xfId="0" applyNumberFormat="1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173" fontId="19" fillId="24" borderId="0" xfId="0" applyNumberFormat="1" applyFont="1" applyFill="1" applyBorder="1" applyAlignment="1">
      <alignment horizontal="right"/>
    </xf>
    <xf numFmtId="173" fontId="19" fillId="24" borderId="0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16" fontId="19" fillId="24" borderId="0" xfId="0" applyNumberFormat="1" applyFont="1" applyFill="1" applyBorder="1" applyAlignment="1">
      <alignment/>
    </xf>
    <xf numFmtId="173" fontId="19" fillId="24" borderId="0" xfId="0" applyNumberFormat="1" applyFont="1" applyFill="1" applyBorder="1" applyAlignment="1">
      <alignment horizontal="center"/>
    </xf>
    <xf numFmtId="173" fontId="60" fillId="24" borderId="0" xfId="0" applyNumberFormat="1" applyFont="1" applyFill="1" applyBorder="1" applyAlignment="1">
      <alignment/>
    </xf>
    <xf numFmtId="173" fontId="60" fillId="24" borderId="0" xfId="0" applyNumberFormat="1" applyFont="1" applyFill="1" applyBorder="1" applyAlignment="1">
      <alignment horizontal="center"/>
    </xf>
    <xf numFmtId="173" fontId="19" fillId="33" borderId="10" xfId="0" applyNumberFormat="1" applyFont="1" applyFill="1" applyBorder="1" applyAlignment="1">
      <alignment wrapText="1"/>
    </xf>
    <xf numFmtId="173" fontId="19" fillId="33" borderId="10" xfId="0" applyNumberFormat="1" applyFont="1" applyFill="1" applyBorder="1" applyAlignment="1">
      <alignment vertical="center"/>
    </xf>
    <xf numFmtId="173" fontId="19" fillId="33" borderId="0" xfId="0" applyNumberFormat="1" applyFont="1" applyFill="1" applyBorder="1" applyAlignment="1">
      <alignment vertical="center"/>
    </xf>
    <xf numFmtId="173" fontId="63" fillId="0" borderId="10" xfId="0" applyNumberFormat="1" applyFont="1" applyBorder="1" applyAlignment="1">
      <alignment/>
    </xf>
    <xf numFmtId="0" fontId="33" fillId="0" borderId="10" xfId="0" applyFont="1" applyFill="1" applyBorder="1" applyAlignment="1">
      <alignment horizontal="left" vertical="center" wrapText="1"/>
    </xf>
    <xf numFmtId="173" fontId="19" fillId="24" borderId="21" xfId="0" applyNumberFormat="1" applyFont="1" applyFill="1" applyBorder="1" applyAlignment="1">
      <alignment wrapText="1"/>
    </xf>
    <xf numFmtId="0" fontId="26" fillId="0" borderId="58" xfId="0" applyFont="1" applyBorder="1" applyAlignment="1">
      <alignment horizontal="center"/>
    </xf>
    <xf numFmtId="0" fontId="33" fillId="24" borderId="0" xfId="0" applyFont="1" applyFill="1" applyBorder="1" applyAlignment="1">
      <alignment horizontal="left" vertical="center" wrapText="1"/>
    </xf>
    <xf numFmtId="173" fontId="60" fillId="24" borderId="21" xfId="0" applyNumberFormat="1" applyFont="1" applyFill="1" applyBorder="1" applyAlignment="1">
      <alignment wrapText="1"/>
    </xf>
    <xf numFmtId="0" fontId="25" fillId="0" borderId="14" xfId="0" applyFont="1" applyBorder="1" applyAlignment="1">
      <alignment/>
    </xf>
    <xf numFmtId="177" fontId="26" fillId="24" borderId="29" xfId="0" applyNumberFormat="1" applyFont="1" applyFill="1" applyBorder="1" applyAlignment="1">
      <alignment/>
    </xf>
    <xf numFmtId="177" fontId="26" fillId="24" borderId="32" xfId="0" applyNumberFormat="1" applyFont="1" applyFill="1" applyBorder="1" applyAlignment="1">
      <alignment/>
    </xf>
    <xf numFmtId="174" fontId="26" fillId="0" borderId="28" xfId="0" applyNumberFormat="1" applyFont="1" applyBorder="1" applyAlignment="1">
      <alignment horizontal="center"/>
    </xf>
    <xf numFmtId="0" fontId="26" fillId="0" borderId="28" xfId="0" applyFont="1" applyBorder="1" applyAlignment="1">
      <alignment/>
    </xf>
    <xf numFmtId="173" fontId="60" fillId="0" borderId="0" xfId="0" applyNumberFormat="1" applyFont="1" applyBorder="1" applyAlignment="1">
      <alignment/>
    </xf>
    <xf numFmtId="173" fontId="19" fillId="25" borderId="21" xfId="0" applyNumberFormat="1" applyFont="1" applyFill="1" applyBorder="1" applyAlignment="1">
      <alignment wrapText="1"/>
    </xf>
    <xf numFmtId="173" fontId="64" fillId="24" borderId="0" xfId="0" applyNumberFormat="1" applyFont="1" applyFill="1" applyBorder="1" applyAlignment="1">
      <alignment wrapText="1"/>
    </xf>
    <xf numFmtId="173" fontId="63" fillId="25" borderId="10" xfId="0" applyNumberFormat="1" applyFont="1" applyFill="1" applyBorder="1" applyAlignment="1">
      <alignment/>
    </xf>
    <xf numFmtId="173" fontId="19" fillId="25" borderId="10" xfId="0" applyNumberFormat="1" applyFont="1" applyFill="1" applyBorder="1" applyAlignment="1">
      <alignment vertical="center"/>
    </xf>
    <xf numFmtId="0" fontId="19" fillId="25" borderId="0" xfId="0" applyFont="1" applyFill="1" applyAlignment="1">
      <alignment/>
    </xf>
    <xf numFmtId="0" fontId="70" fillId="24" borderId="0" xfId="0" applyFont="1" applyFill="1" applyBorder="1" applyAlignment="1">
      <alignment horizontal="left" vertical="center" wrapText="1"/>
    </xf>
    <xf numFmtId="173" fontId="19" fillId="24" borderId="33" xfId="0" applyNumberFormat="1" applyFont="1" applyFill="1" applyBorder="1" applyAlignment="1">
      <alignment wrapText="1"/>
    </xf>
    <xf numFmtId="173" fontId="64" fillId="0" borderId="10" xfId="0" applyNumberFormat="1" applyFont="1" applyBorder="1" applyAlignment="1">
      <alignment horizontal="center" vertical="center" wrapText="1"/>
    </xf>
    <xf numFmtId="173" fontId="73" fillId="24" borderId="10" xfId="0" applyNumberFormat="1" applyFont="1" applyFill="1" applyBorder="1" applyAlignment="1">
      <alignment/>
    </xf>
    <xf numFmtId="0" fontId="19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/>
    </xf>
    <xf numFmtId="0" fontId="19" fillId="0" borderId="0" xfId="0" applyFont="1" applyAlignment="1">
      <alignment horizontal="left"/>
    </xf>
    <xf numFmtId="173" fontId="19" fillId="24" borderId="0" xfId="0" applyNumberFormat="1" applyFont="1" applyFill="1" applyBorder="1" applyAlignment="1">
      <alignment horizontal="left"/>
    </xf>
    <xf numFmtId="173" fontId="36" fillId="0" borderId="38" xfId="0" applyNumberFormat="1" applyFont="1" applyBorder="1" applyAlignment="1">
      <alignment horizontal="left"/>
    </xf>
    <xf numFmtId="173" fontId="20" fillId="29" borderId="10" xfId="0" applyNumberFormat="1" applyFont="1" applyFill="1" applyBorder="1" applyAlignment="1">
      <alignment/>
    </xf>
    <xf numFmtId="173" fontId="20" fillId="27" borderId="10" xfId="0" applyNumberFormat="1" applyFont="1" applyFill="1" applyBorder="1" applyAlignment="1">
      <alignment/>
    </xf>
    <xf numFmtId="173" fontId="19" fillId="30" borderId="10" xfId="0" applyNumberFormat="1" applyFont="1" applyFill="1" applyBorder="1" applyAlignment="1">
      <alignment horizontal="left"/>
    </xf>
    <xf numFmtId="173" fontId="20" fillId="25" borderId="10" xfId="0" applyNumberFormat="1" applyFont="1" applyFill="1" applyBorder="1" applyAlignment="1">
      <alignment horizontal="left"/>
    </xf>
    <xf numFmtId="173" fontId="19" fillId="0" borderId="0" xfId="0" applyNumberFormat="1" applyFont="1" applyAlignment="1">
      <alignment horizontal="left"/>
    </xf>
    <xf numFmtId="173" fontId="19" fillId="31" borderId="0" xfId="0" applyNumberFormat="1" applyFont="1" applyFill="1" applyAlignment="1">
      <alignment/>
    </xf>
    <xf numFmtId="0" fontId="19" fillId="0" borderId="10" xfId="0" applyFont="1" applyBorder="1" applyAlignment="1">
      <alignment horizontal="left" vertical="center" wrapText="1"/>
    </xf>
    <xf numFmtId="0" fontId="33" fillId="25" borderId="10" xfId="0" applyFont="1" applyFill="1" applyBorder="1" applyAlignment="1">
      <alignment horizontal="left" vertical="center" wrapText="1"/>
    </xf>
    <xf numFmtId="173" fontId="64" fillId="24" borderId="10" xfId="0" applyNumberFormat="1" applyFont="1" applyFill="1" applyBorder="1" applyAlignment="1">
      <alignment wrapText="1"/>
    </xf>
    <xf numFmtId="3" fontId="19" fillId="0" borderId="10" xfId="0" applyNumberFormat="1" applyFont="1" applyBorder="1" applyAlignment="1">
      <alignment/>
    </xf>
    <xf numFmtId="0" fontId="60" fillId="24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3" fontId="60" fillId="0" borderId="10" xfId="0" applyNumberFormat="1" applyFont="1" applyBorder="1" applyAlignment="1">
      <alignment/>
    </xf>
    <xf numFmtId="173" fontId="19" fillId="36" borderId="59" xfId="0" applyNumberFormat="1" applyFont="1" applyFill="1" applyBorder="1" applyAlignment="1">
      <alignment wrapText="1"/>
    </xf>
    <xf numFmtId="173" fontId="19" fillId="24" borderId="59" xfId="0" applyNumberFormat="1" applyFont="1" applyFill="1" applyBorder="1" applyAlignment="1">
      <alignment wrapText="1"/>
    </xf>
    <xf numFmtId="173" fontId="19" fillId="25" borderId="59" xfId="0" applyNumberFormat="1" applyFont="1" applyFill="1" applyBorder="1" applyAlignment="1">
      <alignment wrapText="1"/>
    </xf>
    <xf numFmtId="173" fontId="19" fillId="0" borderId="10" xfId="0" applyNumberFormat="1" applyFont="1" applyBorder="1" applyAlignment="1">
      <alignment horizontal="right"/>
    </xf>
    <xf numFmtId="173" fontId="19" fillId="36" borderId="10" xfId="0" applyNumberFormat="1" applyFont="1" applyFill="1" applyBorder="1" applyAlignment="1">
      <alignment horizontal="right"/>
    </xf>
    <xf numFmtId="173" fontId="19" fillId="25" borderId="10" xfId="0" applyNumberFormat="1" applyFont="1" applyFill="1" applyBorder="1" applyAlignment="1">
      <alignment horizontal="right"/>
    </xf>
    <xf numFmtId="173" fontId="19" fillId="36" borderId="25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177" fontId="74" fillId="0" borderId="19" xfId="0" applyNumberFormat="1" applyFont="1" applyBorder="1" applyAlignment="1">
      <alignment/>
    </xf>
    <xf numFmtId="0" fontId="18" fillId="0" borderId="0" xfId="0" applyFont="1" applyBorder="1" applyAlignment="1">
      <alignment horizontal="left"/>
    </xf>
    <xf numFmtId="177" fontId="1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177" fontId="74" fillId="0" borderId="0" xfId="0" applyNumberFormat="1" applyFont="1" applyBorder="1" applyAlignment="1">
      <alignment/>
    </xf>
    <xf numFmtId="0" fontId="0" fillId="37" borderId="30" xfId="0" applyFont="1" applyFill="1" applyBorder="1" applyAlignment="1">
      <alignment horizontal="center"/>
    </xf>
    <xf numFmtId="174" fontId="0" fillId="37" borderId="10" xfId="0" applyNumberFormat="1" applyFont="1" applyFill="1" applyBorder="1" applyAlignment="1">
      <alignment horizontal="center"/>
    </xf>
    <xf numFmtId="176" fontId="0" fillId="37" borderId="10" xfId="0" applyNumberFormat="1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0" fontId="0" fillId="37" borderId="48" xfId="0" applyFont="1" applyFill="1" applyBorder="1" applyAlignment="1">
      <alignment horizontal="center"/>
    </xf>
    <xf numFmtId="174" fontId="0" fillId="37" borderId="49" xfId="0" applyNumberFormat="1" applyFont="1" applyFill="1" applyBorder="1" applyAlignment="1">
      <alignment horizontal="center"/>
    </xf>
    <xf numFmtId="176" fontId="0" fillId="37" borderId="49" xfId="0" applyNumberFormat="1" applyFont="1" applyFill="1" applyBorder="1" applyAlignment="1">
      <alignment horizontal="center"/>
    </xf>
    <xf numFmtId="0" fontId="0" fillId="37" borderId="49" xfId="0" applyFont="1" applyFill="1" applyBorder="1" applyAlignment="1">
      <alignment/>
    </xf>
    <xf numFmtId="0" fontId="0" fillId="37" borderId="49" xfId="0" applyFont="1" applyFill="1" applyBorder="1" applyAlignment="1">
      <alignment horizontal="center"/>
    </xf>
    <xf numFmtId="177" fontId="0" fillId="37" borderId="31" xfId="0" applyNumberFormat="1" applyFont="1" applyFill="1" applyBorder="1" applyAlignment="1">
      <alignment wrapText="1"/>
    </xf>
    <xf numFmtId="177" fontId="0" fillId="37" borderId="32" xfId="0" applyNumberFormat="1" applyFont="1" applyFill="1" applyBorder="1" applyAlignment="1">
      <alignment wrapText="1"/>
    </xf>
    <xf numFmtId="14" fontId="60" fillId="24" borderId="10" xfId="0" applyNumberFormat="1" applyFont="1" applyFill="1" applyBorder="1" applyAlignment="1">
      <alignment/>
    </xf>
    <xf numFmtId="0" fontId="20" fillId="24" borderId="0" xfId="0" applyFont="1" applyFill="1" applyBorder="1" applyAlignment="1">
      <alignment/>
    </xf>
    <xf numFmtId="173" fontId="20" fillId="24" borderId="0" xfId="0" applyNumberFormat="1" applyFont="1" applyFill="1" applyBorder="1" applyAlignment="1">
      <alignment/>
    </xf>
    <xf numFmtId="173" fontId="19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176" fontId="0" fillId="37" borderId="10" xfId="0" applyNumberFormat="1" applyFont="1" applyFill="1" applyBorder="1" applyAlignment="1">
      <alignment horizontal="left"/>
    </xf>
    <xf numFmtId="173" fontId="19" fillId="0" borderId="10" xfId="0" applyNumberFormat="1" applyFont="1" applyBorder="1" applyAlignment="1">
      <alignment horizontal="left"/>
    </xf>
    <xf numFmtId="173" fontId="0" fillId="24" borderId="0" xfId="0" applyNumberFormat="1" applyFont="1" applyFill="1" applyBorder="1" applyAlignment="1">
      <alignment/>
    </xf>
    <xf numFmtId="0" fontId="19" fillId="36" borderId="12" xfId="0" applyFont="1" applyFill="1" applyBorder="1" applyAlignment="1">
      <alignment horizontal="center"/>
    </xf>
    <xf numFmtId="173" fontId="19" fillId="25" borderId="15" xfId="0" applyNumberFormat="1" applyFont="1" applyFill="1" applyBorder="1" applyAlignment="1">
      <alignment/>
    </xf>
    <xf numFmtId="173" fontId="19" fillId="0" borderId="26" xfId="0" applyNumberFormat="1" applyFont="1" applyBorder="1" applyAlignment="1">
      <alignment vertical="center"/>
    </xf>
    <xf numFmtId="173" fontId="19" fillId="0" borderId="0" xfId="0" applyNumberFormat="1" applyFont="1" applyBorder="1" applyAlignment="1">
      <alignment horizontal="left"/>
    </xf>
    <xf numFmtId="173" fontId="19" fillId="0" borderId="10" xfId="0" applyNumberFormat="1" applyFont="1" applyFill="1" applyBorder="1" applyAlignment="1">
      <alignment vertical="center" wrapText="1"/>
    </xf>
    <xf numFmtId="173" fontId="20" fillId="27" borderId="10" xfId="0" applyNumberFormat="1" applyFont="1" applyFill="1" applyBorder="1" applyAlignment="1">
      <alignment vertical="center" wrapText="1"/>
    </xf>
    <xf numFmtId="174" fontId="0" fillId="24" borderId="10" xfId="0" applyNumberFormat="1" applyFont="1" applyFill="1" applyBorder="1" applyAlignment="1">
      <alignment horizontal="center"/>
    </xf>
    <xf numFmtId="176" fontId="0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14" fontId="19" fillId="28" borderId="10" xfId="0" applyNumberFormat="1" applyFont="1" applyFill="1" applyBorder="1" applyAlignment="1">
      <alignment horizontal="center"/>
    </xf>
    <xf numFmtId="0" fontId="19" fillId="28" borderId="10" xfId="0" applyFont="1" applyFill="1" applyBorder="1" applyAlignment="1">
      <alignment/>
    </xf>
    <xf numFmtId="3" fontId="19" fillId="28" borderId="10" xfId="0" applyNumberFormat="1" applyFont="1" applyFill="1" applyBorder="1" applyAlignment="1">
      <alignment/>
    </xf>
    <xf numFmtId="173" fontId="64" fillId="28" borderId="10" xfId="0" applyNumberFormat="1" applyFont="1" applyFill="1" applyBorder="1" applyAlignment="1">
      <alignment vertical="center" wrapText="1"/>
    </xf>
    <xf numFmtId="173" fontId="19" fillId="28" borderId="10" xfId="0" applyNumberFormat="1" applyFont="1" applyFill="1" applyBorder="1" applyAlignment="1">
      <alignment/>
    </xf>
    <xf numFmtId="173" fontId="19" fillId="28" borderId="10" xfId="0" applyNumberFormat="1" applyFont="1" applyFill="1" applyBorder="1" applyAlignment="1">
      <alignment vertical="center" wrapText="1"/>
    </xf>
    <xf numFmtId="14" fontId="60" fillId="28" borderId="10" xfId="0" applyNumberFormat="1" applyFont="1" applyFill="1" applyBorder="1" applyAlignment="1">
      <alignment horizontal="center"/>
    </xf>
    <xf numFmtId="0" fontId="60" fillId="28" borderId="10" xfId="0" applyFont="1" applyFill="1" applyBorder="1" applyAlignment="1">
      <alignment/>
    </xf>
    <xf numFmtId="3" fontId="60" fillId="28" borderId="10" xfId="0" applyNumberFormat="1" applyFont="1" applyFill="1" applyBorder="1" applyAlignment="1">
      <alignment/>
    </xf>
    <xf numFmtId="0" fontId="19" fillId="0" borderId="0" xfId="0" applyFont="1" applyBorder="1" applyAlignment="1">
      <alignment horizontal="left"/>
    </xf>
    <xf numFmtId="173" fontId="20" fillId="0" borderId="0" xfId="0" applyNumberFormat="1" applyFont="1" applyBorder="1" applyAlignment="1">
      <alignment wrapText="1"/>
    </xf>
    <xf numFmtId="173" fontId="20" fillId="27" borderId="0" xfId="0" applyNumberFormat="1" applyFont="1" applyFill="1" applyBorder="1" applyAlignment="1">
      <alignment vertical="center" wrapText="1"/>
    </xf>
    <xf numFmtId="173" fontId="20" fillId="27" borderId="0" xfId="0" applyNumberFormat="1" applyFont="1" applyFill="1" applyBorder="1" applyAlignment="1">
      <alignment wrapText="1"/>
    </xf>
    <xf numFmtId="0" fontId="64" fillId="28" borderId="10" xfId="0" applyFont="1" applyFill="1" applyBorder="1" applyAlignment="1">
      <alignment/>
    </xf>
    <xf numFmtId="14" fontId="64" fillId="28" borderId="10" xfId="0" applyNumberFormat="1" applyFont="1" applyFill="1" applyBorder="1" applyAlignment="1">
      <alignment horizontal="center"/>
    </xf>
    <xf numFmtId="3" fontId="64" fillId="28" borderId="10" xfId="0" applyNumberFormat="1" applyFont="1" applyFill="1" applyBorder="1" applyAlignment="1">
      <alignment/>
    </xf>
    <xf numFmtId="0" fontId="64" fillId="28" borderId="10" xfId="0" applyFont="1" applyFill="1" applyBorder="1" applyAlignment="1">
      <alignment horizontal="center"/>
    </xf>
    <xf numFmtId="173" fontId="19" fillId="27" borderId="10" xfId="0" applyNumberFormat="1" applyFont="1" applyFill="1" applyBorder="1" applyAlignment="1">
      <alignment/>
    </xf>
    <xf numFmtId="173" fontId="19" fillId="30" borderId="10" xfId="0" applyNumberFormat="1" applyFont="1" applyFill="1" applyBorder="1" applyAlignment="1">
      <alignment/>
    </xf>
    <xf numFmtId="173" fontId="19" fillId="30" borderId="10" xfId="0" applyNumberFormat="1" applyFont="1" applyFill="1" applyBorder="1" applyAlignment="1">
      <alignment vertical="center" wrapText="1"/>
    </xf>
    <xf numFmtId="173" fontId="19" fillId="30" borderId="0" xfId="0" applyNumberFormat="1" applyFont="1" applyFill="1" applyBorder="1" applyAlignment="1">
      <alignment/>
    </xf>
    <xf numFmtId="173" fontId="19" fillId="30" borderId="0" xfId="0" applyNumberFormat="1" applyFont="1" applyFill="1" applyBorder="1" applyAlignment="1">
      <alignment horizontal="right"/>
    </xf>
    <xf numFmtId="3" fontId="19" fillId="0" borderId="0" xfId="0" applyNumberFormat="1" applyFont="1" applyAlignment="1">
      <alignment/>
    </xf>
    <xf numFmtId="176" fontId="0" fillId="0" borderId="10" xfId="0" applyNumberFormat="1" applyFont="1" applyBorder="1" applyAlignment="1">
      <alignment horizontal="center"/>
    </xf>
    <xf numFmtId="0" fontId="25" fillId="0" borderId="60" xfId="0" applyFont="1" applyBorder="1" applyAlignment="1">
      <alignment horizontal="center"/>
    </xf>
    <xf numFmtId="0" fontId="25" fillId="0" borderId="61" xfId="0" applyFont="1" applyBorder="1" applyAlignment="1">
      <alignment horizontal="center"/>
    </xf>
    <xf numFmtId="0" fontId="25" fillId="0" borderId="62" xfId="0" applyFont="1" applyBorder="1" applyAlignment="1">
      <alignment/>
    </xf>
    <xf numFmtId="0" fontId="25" fillId="0" borderId="26" xfId="0" applyFont="1" applyBorder="1" applyAlignment="1">
      <alignment horizontal="center"/>
    </xf>
    <xf numFmtId="0" fontId="25" fillId="0" borderId="45" xfId="0" applyFont="1" applyBorder="1" applyAlignment="1">
      <alignment horizontal="left"/>
    </xf>
    <xf numFmtId="0" fontId="18" fillId="0" borderId="25" xfId="0" applyFont="1" applyBorder="1" applyAlignment="1">
      <alignment/>
    </xf>
    <xf numFmtId="0" fontId="18" fillId="0" borderId="63" xfId="0" applyFont="1" applyBorder="1" applyAlignment="1">
      <alignment/>
    </xf>
    <xf numFmtId="0" fontId="25" fillId="0" borderId="10" xfId="0" applyFont="1" applyBorder="1" applyAlignment="1">
      <alignment horizontal="center"/>
    </xf>
    <xf numFmtId="3" fontId="18" fillId="0" borderId="10" xfId="0" applyNumberFormat="1" applyFont="1" applyBorder="1" applyAlignment="1">
      <alignment horizontal="right"/>
    </xf>
    <xf numFmtId="0" fontId="25" fillId="0" borderId="59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3" fontId="0" fillId="0" borderId="64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0" fontId="0" fillId="24" borderId="10" xfId="0" applyFont="1" applyFill="1" applyBorder="1" applyAlignment="1">
      <alignment horizontal="left"/>
    </xf>
    <xf numFmtId="177" fontId="0" fillId="24" borderId="10" xfId="0" applyNumberFormat="1" applyFont="1" applyFill="1" applyBorder="1" applyAlignment="1">
      <alignment wrapText="1"/>
    </xf>
    <xf numFmtId="3" fontId="0" fillId="24" borderId="10" xfId="0" applyNumberFormat="1" applyFont="1" applyFill="1" applyBorder="1" applyAlignment="1">
      <alignment wrapText="1"/>
    </xf>
    <xf numFmtId="3" fontId="0" fillId="24" borderId="10" xfId="0" applyNumberFormat="1" applyFill="1" applyBorder="1" applyAlignment="1">
      <alignment/>
    </xf>
    <xf numFmtId="176" fontId="0" fillId="0" borderId="10" xfId="0" applyNumberFormat="1" applyBorder="1" applyAlignment="1">
      <alignment horizontal="center"/>
    </xf>
    <xf numFmtId="0" fontId="0" fillId="24" borderId="10" xfId="0" applyFill="1" applyBorder="1" applyAlignment="1">
      <alignment horizontal="left"/>
    </xf>
    <xf numFmtId="0" fontId="0" fillId="24" borderId="10" xfId="0" applyFill="1" applyBorder="1" applyAlignment="1">
      <alignment horizontal="center"/>
    </xf>
    <xf numFmtId="3" fontId="0" fillId="0" borderId="10" xfId="0" applyNumberFormat="1" applyBorder="1" applyAlignment="1">
      <alignment/>
    </xf>
    <xf numFmtId="174" fontId="38" fillId="24" borderId="0" xfId="0" applyNumberFormat="1" applyFont="1" applyFill="1" applyBorder="1" applyAlignment="1">
      <alignment horizontal="center"/>
    </xf>
    <xf numFmtId="176" fontId="38" fillId="24" borderId="0" xfId="0" applyNumberFormat="1" applyFont="1" applyFill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65" xfId="0" applyFont="1" applyBorder="1" applyAlignment="1">
      <alignment horizontal="center"/>
    </xf>
    <xf numFmtId="177" fontId="39" fillId="24" borderId="62" xfId="0" applyNumberFormat="1" applyFont="1" applyFill="1" applyBorder="1" applyAlignment="1">
      <alignment wrapText="1"/>
    </xf>
    <xf numFmtId="174" fontId="0" fillId="24" borderId="28" xfId="0" applyNumberFormat="1" applyFont="1" applyFill="1" applyBorder="1" applyAlignment="1">
      <alignment horizontal="center"/>
    </xf>
    <xf numFmtId="176" fontId="0" fillId="24" borderId="28" xfId="0" applyNumberFormat="1" applyFont="1" applyFill="1" applyBorder="1" applyAlignment="1">
      <alignment horizontal="center"/>
    </xf>
    <xf numFmtId="176" fontId="0" fillId="24" borderId="28" xfId="0" applyNumberFormat="1" applyFont="1" applyFill="1" applyBorder="1" applyAlignment="1">
      <alignment horizontal="left"/>
    </xf>
    <xf numFmtId="0" fontId="0" fillId="24" borderId="28" xfId="0" applyFont="1" applyFill="1" applyBorder="1" applyAlignment="1">
      <alignment horizontal="left"/>
    </xf>
    <xf numFmtId="0" fontId="0" fillId="24" borderId="28" xfId="0" applyFont="1" applyFill="1" applyBorder="1" applyAlignment="1">
      <alignment horizontal="center"/>
    </xf>
    <xf numFmtId="3" fontId="0" fillId="24" borderId="29" xfId="0" applyNumberFormat="1" applyFill="1" applyBorder="1" applyAlignment="1">
      <alignment/>
    </xf>
    <xf numFmtId="174" fontId="0" fillId="24" borderId="20" xfId="0" applyNumberFormat="1" applyFont="1" applyFill="1" applyBorder="1" applyAlignment="1">
      <alignment horizontal="center"/>
    </xf>
    <xf numFmtId="176" fontId="0" fillId="24" borderId="20" xfId="0" applyNumberFormat="1" applyFont="1" applyFill="1" applyBorder="1" applyAlignment="1">
      <alignment horizontal="center"/>
    </xf>
    <xf numFmtId="0" fontId="0" fillId="24" borderId="20" xfId="0" applyFont="1" applyFill="1" applyBorder="1" applyAlignment="1">
      <alignment/>
    </xf>
    <xf numFmtId="0" fontId="0" fillId="24" borderId="20" xfId="0" applyFont="1" applyFill="1" applyBorder="1" applyAlignment="1">
      <alignment horizontal="left"/>
    </xf>
    <xf numFmtId="0" fontId="0" fillId="24" borderId="20" xfId="0" applyFont="1" applyFill="1" applyBorder="1" applyAlignment="1">
      <alignment horizontal="center"/>
    </xf>
    <xf numFmtId="3" fontId="0" fillId="24" borderId="55" xfId="0" applyNumberFormat="1" applyFill="1" applyBorder="1" applyAlignment="1">
      <alignment/>
    </xf>
    <xf numFmtId="3" fontId="0" fillId="24" borderId="31" xfId="0" applyNumberFormat="1" applyFill="1" applyBorder="1" applyAlignment="1">
      <alignment/>
    </xf>
    <xf numFmtId="3" fontId="0" fillId="24" borderId="31" xfId="0" applyNumberFormat="1" applyFont="1" applyFill="1" applyBorder="1" applyAlignment="1">
      <alignment wrapText="1"/>
    </xf>
    <xf numFmtId="174" fontId="0" fillId="24" borderId="0" xfId="0" applyNumberFormat="1" applyFont="1" applyFill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177" fontId="18" fillId="24" borderId="64" xfId="0" applyNumberFormat="1" applyFont="1" applyFill="1" applyBorder="1" applyAlignment="1">
      <alignment wrapText="1"/>
    </xf>
    <xf numFmtId="3" fontId="18" fillId="0" borderId="64" xfId="0" applyNumberFormat="1" applyFont="1" applyBorder="1" applyAlignment="1">
      <alignment/>
    </xf>
    <xf numFmtId="0" fontId="18" fillId="24" borderId="10" xfId="0" applyFont="1" applyFill="1" applyBorder="1" applyAlignment="1">
      <alignment horizontal="center"/>
    </xf>
    <xf numFmtId="4" fontId="20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3" fontId="19" fillId="0" borderId="37" xfId="0" applyNumberFormat="1" applyFont="1" applyBorder="1" applyAlignment="1">
      <alignment horizontal="center" vertical="center"/>
    </xf>
    <xf numFmtId="173" fontId="19" fillId="0" borderId="66" xfId="0" applyNumberFormat="1" applyFont="1" applyBorder="1" applyAlignment="1">
      <alignment horizontal="center" vertical="center"/>
    </xf>
    <xf numFmtId="0" fontId="26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3" fontId="25" fillId="0" borderId="35" xfId="0" applyNumberFormat="1" applyFont="1" applyBorder="1" applyAlignment="1">
      <alignment horizontal="center" vertical="center" wrapText="1"/>
    </xf>
    <xf numFmtId="173" fontId="0" fillId="0" borderId="36" xfId="0" applyNumberFormat="1" applyBorder="1" applyAlignment="1">
      <alignment horizontal="center" vertical="center" wrapText="1"/>
    </xf>
    <xf numFmtId="0" fontId="26" fillId="0" borderId="34" xfId="0" applyFont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26" fillId="0" borderId="27" xfId="0" applyFont="1" applyBorder="1" applyAlignment="1">
      <alignment horizontal="left"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26" fillId="0" borderId="48" xfId="0" applyFont="1" applyBorder="1" applyAlignment="1">
      <alignment horizontal="left" vertical="center" wrapText="1"/>
    </xf>
    <xf numFmtId="0" fontId="0" fillId="0" borderId="49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34</xdr:row>
      <xdr:rowOff>85725</xdr:rowOff>
    </xdr:from>
    <xdr:to>
      <xdr:col>13</xdr:col>
      <xdr:colOff>133350</xdr:colOff>
      <xdr:row>40</xdr:row>
      <xdr:rowOff>104775</xdr:rowOff>
    </xdr:to>
    <xdr:sp>
      <xdr:nvSpPr>
        <xdr:cNvPr id="1" name="1 Cerrar llave"/>
        <xdr:cNvSpPr>
          <a:spLocks/>
        </xdr:cNvSpPr>
      </xdr:nvSpPr>
      <xdr:spPr>
        <a:xfrm>
          <a:off x="9048750" y="4867275"/>
          <a:ext cx="133350" cy="819150"/>
        </a:xfrm>
        <a:prstGeom prst="rightBrac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9525</xdr:rowOff>
    </xdr:from>
    <xdr:to>
      <xdr:col>13</xdr:col>
      <xdr:colOff>676275</xdr:colOff>
      <xdr:row>43</xdr:row>
      <xdr:rowOff>28575</xdr:rowOff>
    </xdr:to>
    <xdr:sp>
      <xdr:nvSpPr>
        <xdr:cNvPr id="2" name="3 Conector recto de flecha"/>
        <xdr:cNvSpPr>
          <a:spLocks/>
        </xdr:cNvSpPr>
      </xdr:nvSpPr>
      <xdr:spPr>
        <a:xfrm>
          <a:off x="9058275" y="3457575"/>
          <a:ext cx="666750" cy="2552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28</xdr:row>
      <xdr:rowOff>76200</xdr:rowOff>
    </xdr:from>
    <xdr:to>
      <xdr:col>13</xdr:col>
      <xdr:colOff>628650</xdr:colOff>
      <xdr:row>43</xdr:row>
      <xdr:rowOff>28575</xdr:rowOff>
    </xdr:to>
    <xdr:sp>
      <xdr:nvSpPr>
        <xdr:cNvPr id="3" name="5 Conector recto de flecha"/>
        <xdr:cNvSpPr>
          <a:spLocks/>
        </xdr:cNvSpPr>
      </xdr:nvSpPr>
      <xdr:spPr>
        <a:xfrm>
          <a:off x="9086850" y="4057650"/>
          <a:ext cx="590550" cy="1952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85725</xdr:rowOff>
    </xdr:from>
    <xdr:to>
      <xdr:col>13</xdr:col>
      <xdr:colOff>390525</xdr:colOff>
      <xdr:row>44</xdr:row>
      <xdr:rowOff>95250</xdr:rowOff>
    </xdr:to>
    <xdr:sp>
      <xdr:nvSpPr>
        <xdr:cNvPr id="4" name="9 Conector recto de flecha"/>
        <xdr:cNvSpPr>
          <a:spLocks/>
        </xdr:cNvSpPr>
      </xdr:nvSpPr>
      <xdr:spPr>
        <a:xfrm flipV="1">
          <a:off x="9048750" y="6200775"/>
          <a:ext cx="390525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44</xdr:row>
      <xdr:rowOff>85725</xdr:rowOff>
    </xdr:from>
    <xdr:to>
      <xdr:col>13</xdr:col>
      <xdr:colOff>514350</xdr:colOff>
      <xdr:row>46</xdr:row>
      <xdr:rowOff>9525</xdr:rowOff>
    </xdr:to>
    <xdr:sp>
      <xdr:nvSpPr>
        <xdr:cNvPr id="5" name="11 Conector recto de flecha"/>
        <xdr:cNvSpPr>
          <a:spLocks/>
        </xdr:cNvSpPr>
      </xdr:nvSpPr>
      <xdr:spPr>
        <a:xfrm flipV="1">
          <a:off x="9086850" y="6200775"/>
          <a:ext cx="476250" cy="190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42</xdr:row>
      <xdr:rowOff>57150</xdr:rowOff>
    </xdr:from>
    <xdr:to>
      <xdr:col>9</xdr:col>
      <xdr:colOff>514350</xdr:colOff>
      <xdr:row>44</xdr:row>
      <xdr:rowOff>76200</xdr:rowOff>
    </xdr:to>
    <xdr:sp>
      <xdr:nvSpPr>
        <xdr:cNvPr id="6" name="13 Conector recto de flecha"/>
        <xdr:cNvSpPr>
          <a:spLocks/>
        </xdr:cNvSpPr>
      </xdr:nvSpPr>
      <xdr:spPr>
        <a:xfrm>
          <a:off x="4933950" y="5905500"/>
          <a:ext cx="2276475" cy="2857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45</xdr:row>
      <xdr:rowOff>47625</xdr:rowOff>
    </xdr:from>
    <xdr:to>
      <xdr:col>9</xdr:col>
      <xdr:colOff>590550</xdr:colOff>
      <xdr:row>45</xdr:row>
      <xdr:rowOff>85725</xdr:rowOff>
    </xdr:to>
    <xdr:sp>
      <xdr:nvSpPr>
        <xdr:cNvPr id="7" name="15 Conector recto de flecha"/>
        <xdr:cNvSpPr>
          <a:spLocks/>
        </xdr:cNvSpPr>
      </xdr:nvSpPr>
      <xdr:spPr>
        <a:xfrm flipV="1">
          <a:off x="4933950" y="6296025"/>
          <a:ext cx="2352675" cy="38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85725</xdr:rowOff>
    </xdr:from>
    <xdr:to>
      <xdr:col>10</xdr:col>
      <xdr:colOff>857250</xdr:colOff>
      <xdr:row>50</xdr:row>
      <xdr:rowOff>85725</xdr:rowOff>
    </xdr:to>
    <xdr:sp>
      <xdr:nvSpPr>
        <xdr:cNvPr id="8" name="19 Conector recto de flecha"/>
        <xdr:cNvSpPr>
          <a:spLocks/>
        </xdr:cNvSpPr>
      </xdr:nvSpPr>
      <xdr:spPr>
        <a:xfrm>
          <a:off x="7458075" y="6067425"/>
          <a:ext cx="857250" cy="933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78"/>
  <sheetViews>
    <sheetView view="pageBreakPreview" zoomScaleSheetLayoutView="100" zoomScalePageLayoutView="0" workbookViewId="0" topLeftCell="A13">
      <selection activeCell="E37" sqref="E37"/>
    </sheetView>
  </sheetViews>
  <sheetFormatPr defaultColWidth="11.421875" defaultRowHeight="12.75"/>
  <cols>
    <col min="1" max="1" width="1.28515625" style="0" customWidth="1"/>
    <col min="3" max="3" width="6.00390625" style="0" customWidth="1"/>
    <col min="4" max="4" width="17.421875" style="0" customWidth="1"/>
    <col min="5" max="5" width="19.00390625" style="0" customWidth="1"/>
    <col min="6" max="6" width="8.8515625" style="0" customWidth="1"/>
    <col min="7" max="7" width="10.140625" style="0" customWidth="1"/>
    <col min="8" max="8" width="7.7109375" style="0" customWidth="1"/>
    <col min="9" max="9" width="9.57421875" style="0" customWidth="1"/>
    <col min="10" max="10" width="10.421875" style="0" customWidth="1"/>
    <col min="15" max="15" width="11.7109375" style="0" bestFit="1" customWidth="1"/>
  </cols>
  <sheetData>
    <row r="1" ht="13.5" thickBot="1"/>
    <row r="2" ht="13.5" thickBot="1">
      <c r="G2" s="45" t="s">
        <v>63</v>
      </c>
    </row>
    <row r="3" spans="2:14" ht="13.5" thickBot="1">
      <c r="B3" s="15"/>
      <c r="C3" s="20" t="s">
        <v>8</v>
      </c>
      <c r="D3" s="606" t="s">
        <v>20</v>
      </c>
      <c r="E3" s="607"/>
      <c r="F3" s="20"/>
      <c r="G3" s="20"/>
      <c r="H3" s="15"/>
      <c r="I3" s="15"/>
      <c r="L3" s="9"/>
      <c r="M3" s="2"/>
      <c r="N3" s="2"/>
    </row>
    <row r="4" spans="2:16" ht="23.25" thickBot="1">
      <c r="B4" s="37" t="s">
        <v>0</v>
      </c>
      <c r="C4" s="37" t="s">
        <v>7</v>
      </c>
      <c r="D4" s="37" t="s">
        <v>1</v>
      </c>
      <c r="E4" s="37" t="s">
        <v>2</v>
      </c>
      <c r="F4" s="37" t="s">
        <v>3</v>
      </c>
      <c r="G4" s="65" t="s">
        <v>5</v>
      </c>
      <c r="H4" s="65" t="s">
        <v>9</v>
      </c>
      <c r="I4" s="65" t="s">
        <v>4</v>
      </c>
      <c r="J4" s="39"/>
      <c r="L4" s="2"/>
      <c r="M4" s="2"/>
      <c r="N4" s="2"/>
      <c r="O4" s="2"/>
      <c r="P4" s="2"/>
    </row>
    <row r="5" spans="2:16" ht="12.75">
      <c r="B5" s="16">
        <v>41611</v>
      </c>
      <c r="C5" s="17">
        <v>1</v>
      </c>
      <c r="D5" s="25" t="s">
        <v>13</v>
      </c>
      <c r="E5" s="25" t="s">
        <v>19</v>
      </c>
      <c r="F5" s="60">
        <v>400000</v>
      </c>
      <c r="G5" s="69"/>
      <c r="H5" s="70"/>
      <c r="I5" s="71">
        <f>F5+H5</f>
        <v>400000</v>
      </c>
      <c r="L5" s="2"/>
      <c r="M5" s="2"/>
      <c r="N5" s="2"/>
      <c r="O5" s="2"/>
      <c r="P5" s="2"/>
    </row>
    <row r="6" spans="2:17" ht="12.75">
      <c r="B6" s="16">
        <v>41611</v>
      </c>
      <c r="C6" s="17">
        <v>2</v>
      </c>
      <c r="D6" s="18" t="s">
        <v>43</v>
      </c>
      <c r="E6" s="18" t="s">
        <v>6</v>
      </c>
      <c r="F6" s="61"/>
      <c r="G6" s="72">
        <v>30000</v>
      </c>
      <c r="H6" s="22"/>
      <c r="I6" s="73">
        <f>(F6+I5)-SUM(G6:H6)</f>
        <v>370000</v>
      </c>
      <c r="K6" s="2" t="s">
        <v>62</v>
      </c>
      <c r="L6" s="2"/>
      <c r="M6" s="2"/>
      <c r="N6" s="2"/>
      <c r="P6" s="2"/>
      <c r="Q6" s="2"/>
    </row>
    <row r="7" spans="2:17" ht="22.5">
      <c r="B7" s="16">
        <v>41611</v>
      </c>
      <c r="C7" s="17">
        <v>3</v>
      </c>
      <c r="D7" s="35" t="s">
        <v>15</v>
      </c>
      <c r="E7" s="21" t="s">
        <v>24</v>
      </c>
      <c r="F7" s="62"/>
      <c r="G7" s="74">
        <v>1500</v>
      </c>
      <c r="H7" s="22"/>
      <c r="I7" s="73" t="e">
        <f>#N/A</f>
        <v>#N/A</v>
      </c>
      <c r="K7" s="2"/>
      <c r="L7" t="s">
        <v>51</v>
      </c>
      <c r="N7" s="2"/>
      <c r="O7" t="s">
        <v>66</v>
      </c>
      <c r="P7" s="2"/>
      <c r="Q7" s="2"/>
    </row>
    <row r="8" spans="2:17" ht="12.75">
      <c r="B8" s="16">
        <v>41611</v>
      </c>
      <c r="C8" s="17">
        <v>4</v>
      </c>
      <c r="D8" s="21" t="s">
        <v>21</v>
      </c>
      <c r="E8" s="21" t="s">
        <v>25</v>
      </c>
      <c r="F8" s="62"/>
      <c r="G8" s="74">
        <v>2000</v>
      </c>
      <c r="H8" s="23"/>
      <c r="I8" s="73" t="e">
        <f>#N/A</f>
        <v>#N/A</v>
      </c>
      <c r="K8" s="2"/>
      <c r="N8" s="2"/>
      <c r="O8" t="s">
        <v>64</v>
      </c>
      <c r="P8" s="2"/>
      <c r="Q8" s="2" t="s">
        <v>65</v>
      </c>
    </row>
    <row r="9" spans="2:17" ht="12.75">
      <c r="B9" s="16">
        <v>41612</v>
      </c>
      <c r="C9" s="17">
        <v>5</v>
      </c>
      <c r="D9" s="21" t="s">
        <v>21</v>
      </c>
      <c r="E9" s="21" t="s">
        <v>25</v>
      </c>
      <c r="F9" s="62"/>
      <c r="G9" s="74">
        <v>2440</v>
      </c>
      <c r="H9" s="23"/>
      <c r="I9" s="73" t="e">
        <f>#N/A</f>
        <v>#N/A</v>
      </c>
      <c r="K9" s="2"/>
      <c r="N9" s="2"/>
      <c r="P9" s="2"/>
      <c r="Q9" s="2"/>
    </row>
    <row r="10" spans="2:17" ht="12.75">
      <c r="B10" s="16">
        <v>41612</v>
      </c>
      <c r="C10" s="17">
        <v>6</v>
      </c>
      <c r="D10" s="21" t="s">
        <v>22</v>
      </c>
      <c r="E10" s="21" t="s">
        <v>23</v>
      </c>
      <c r="F10" s="62"/>
      <c r="G10" s="74">
        <v>6400</v>
      </c>
      <c r="H10" s="23"/>
      <c r="I10" s="73" t="e">
        <f>#N/A</f>
        <v>#N/A</v>
      </c>
      <c r="K10" s="2">
        <v>1</v>
      </c>
      <c r="N10" s="2"/>
      <c r="P10" s="2"/>
      <c r="Q10" s="2"/>
    </row>
    <row r="11" spans="2:17" ht="12.75">
      <c r="B11" s="16">
        <v>41612</v>
      </c>
      <c r="C11" s="17">
        <v>7</v>
      </c>
      <c r="D11" s="21" t="s">
        <v>10</v>
      </c>
      <c r="E11" s="1" t="s">
        <v>11</v>
      </c>
      <c r="F11" s="63"/>
      <c r="G11" s="74">
        <v>3000</v>
      </c>
      <c r="H11" s="23"/>
      <c r="I11" s="73" t="e">
        <f>#N/A</f>
        <v>#N/A</v>
      </c>
      <c r="J11" s="2"/>
      <c r="K11" s="2"/>
      <c r="N11" s="2"/>
      <c r="P11" s="2"/>
      <c r="Q11" s="2"/>
    </row>
    <row r="12" spans="2:17" ht="12.75">
      <c r="B12" s="16">
        <v>41612</v>
      </c>
      <c r="C12" s="17">
        <v>8</v>
      </c>
      <c r="D12" s="21" t="s">
        <v>26</v>
      </c>
      <c r="E12" s="1" t="s">
        <v>30</v>
      </c>
      <c r="F12" s="63"/>
      <c r="G12" s="74">
        <v>12000</v>
      </c>
      <c r="H12" s="24"/>
      <c r="I12" s="73" t="e">
        <f>#N/A</f>
        <v>#N/A</v>
      </c>
      <c r="K12" s="2"/>
      <c r="N12" s="2"/>
      <c r="Q12" s="2"/>
    </row>
    <row r="13" spans="2:17" ht="22.5">
      <c r="B13" s="16">
        <v>41612</v>
      </c>
      <c r="C13" s="17">
        <v>9</v>
      </c>
      <c r="D13" s="21" t="s">
        <v>26</v>
      </c>
      <c r="E13" s="21" t="s">
        <v>27</v>
      </c>
      <c r="F13" s="62"/>
      <c r="G13" s="74">
        <v>1600</v>
      </c>
      <c r="H13" s="23"/>
      <c r="I13" s="73" t="e">
        <f>#N/A</f>
        <v>#N/A</v>
      </c>
      <c r="K13" s="2"/>
      <c r="N13" s="2"/>
      <c r="P13" s="2"/>
      <c r="Q13" s="2"/>
    </row>
    <row r="14" spans="2:17" ht="12.75">
      <c r="B14" s="16">
        <v>41612</v>
      </c>
      <c r="C14" s="17">
        <v>10</v>
      </c>
      <c r="D14" s="21" t="s">
        <v>21</v>
      </c>
      <c r="E14" s="21" t="s">
        <v>28</v>
      </c>
      <c r="F14" s="62"/>
      <c r="G14" s="74">
        <v>1940</v>
      </c>
      <c r="H14" s="24"/>
      <c r="I14" s="73" t="e">
        <f>#N/A</f>
        <v>#N/A</v>
      </c>
      <c r="J14" s="34"/>
      <c r="K14" s="2"/>
      <c r="N14" s="2"/>
      <c r="P14" s="2"/>
      <c r="Q14" s="2"/>
    </row>
    <row r="15" spans="2:17" ht="12.75">
      <c r="B15" s="16">
        <v>41612</v>
      </c>
      <c r="C15" s="17">
        <v>11</v>
      </c>
      <c r="D15" s="21" t="s">
        <v>21</v>
      </c>
      <c r="E15" s="21" t="s">
        <v>29</v>
      </c>
      <c r="F15" s="62"/>
      <c r="G15" s="74">
        <v>1990</v>
      </c>
      <c r="H15" s="24"/>
      <c r="I15" s="73" t="e">
        <f>#N/A</f>
        <v>#N/A</v>
      </c>
      <c r="J15" s="34"/>
      <c r="K15" s="2"/>
      <c r="N15" s="2"/>
      <c r="P15" s="2"/>
      <c r="Q15" s="2"/>
    </row>
    <row r="16" spans="2:17" ht="12.75">
      <c r="B16" s="16">
        <v>41615</v>
      </c>
      <c r="C16" s="17">
        <v>12</v>
      </c>
      <c r="D16" s="21" t="s">
        <v>31</v>
      </c>
      <c r="E16" s="21" t="s">
        <v>32</v>
      </c>
      <c r="F16" s="62"/>
      <c r="G16" s="74">
        <v>1500</v>
      </c>
      <c r="H16" s="23"/>
      <c r="I16" s="73" t="e">
        <f>#N/A</f>
        <v>#N/A</v>
      </c>
      <c r="K16" s="2"/>
      <c r="N16" s="2"/>
      <c r="O16" s="2"/>
      <c r="P16" s="2"/>
      <c r="Q16" s="2"/>
    </row>
    <row r="17" spans="2:16" ht="12.75">
      <c r="B17" s="16">
        <v>41615</v>
      </c>
      <c r="C17" s="17">
        <v>13</v>
      </c>
      <c r="D17" s="21" t="s">
        <v>16</v>
      </c>
      <c r="E17" s="21" t="s">
        <v>34</v>
      </c>
      <c r="F17" s="62"/>
      <c r="G17" s="74">
        <v>23600</v>
      </c>
      <c r="H17" s="23"/>
      <c r="I17" s="73" t="e">
        <f>#N/A</f>
        <v>#N/A</v>
      </c>
      <c r="K17" s="2">
        <v>2</v>
      </c>
      <c r="N17" s="2"/>
      <c r="O17" s="2"/>
      <c r="P17" s="2"/>
    </row>
    <row r="18" spans="2:16" ht="22.5">
      <c r="B18" s="16">
        <v>41615</v>
      </c>
      <c r="C18" s="17">
        <v>14</v>
      </c>
      <c r="D18" s="21" t="s">
        <v>18</v>
      </c>
      <c r="E18" s="21" t="s">
        <v>35</v>
      </c>
      <c r="F18" s="62"/>
      <c r="G18" s="74">
        <v>6420</v>
      </c>
      <c r="H18" s="24"/>
      <c r="I18" s="73" t="e">
        <f>#N/A</f>
        <v>#N/A</v>
      </c>
      <c r="J18" s="34"/>
      <c r="K18" s="2"/>
      <c r="N18" s="2"/>
      <c r="O18" s="2"/>
      <c r="P18" s="2"/>
    </row>
    <row r="19" spans="2:16" ht="12.75">
      <c r="B19" s="16">
        <v>41615</v>
      </c>
      <c r="C19" s="17">
        <v>15</v>
      </c>
      <c r="D19" s="21" t="s">
        <v>33</v>
      </c>
      <c r="E19" s="21" t="s">
        <v>36</v>
      </c>
      <c r="F19" s="62"/>
      <c r="G19" s="74">
        <v>8000</v>
      </c>
      <c r="H19" s="23"/>
      <c r="I19" s="73" t="e">
        <f>#N/A</f>
        <v>#N/A</v>
      </c>
      <c r="J19" s="34"/>
      <c r="K19" s="2"/>
      <c r="N19" s="2"/>
      <c r="O19" s="2"/>
      <c r="P19" s="2"/>
    </row>
    <row r="20" spans="2:16" ht="12.75">
      <c r="B20" s="16">
        <v>41615</v>
      </c>
      <c r="C20" s="17">
        <v>16</v>
      </c>
      <c r="D20" s="21" t="s">
        <v>12</v>
      </c>
      <c r="E20" s="21" t="s">
        <v>37</v>
      </c>
      <c r="F20" s="62"/>
      <c r="G20" s="74">
        <v>7500</v>
      </c>
      <c r="H20" s="23"/>
      <c r="I20" s="73" t="e">
        <f>#N/A</f>
        <v>#N/A</v>
      </c>
      <c r="J20" s="34"/>
      <c r="K20" s="2"/>
      <c r="N20" s="2"/>
      <c r="O20" s="2"/>
      <c r="P20" s="2"/>
    </row>
    <row r="21" spans="2:16" ht="22.5">
      <c r="B21" s="16">
        <v>41615</v>
      </c>
      <c r="C21" s="17">
        <v>17</v>
      </c>
      <c r="D21" s="21" t="s">
        <v>38</v>
      </c>
      <c r="E21" s="21" t="s">
        <v>39</v>
      </c>
      <c r="F21" s="62"/>
      <c r="G21" s="74">
        <v>11000</v>
      </c>
      <c r="H21" s="23"/>
      <c r="I21" s="73" t="e">
        <f>#N/A</f>
        <v>#N/A</v>
      </c>
      <c r="J21" s="34"/>
      <c r="K21" s="2"/>
      <c r="N21" s="2"/>
      <c r="O21" s="2"/>
      <c r="P21" s="2"/>
    </row>
    <row r="22" spans="2:16" ht="12.75">
      <c r="B22" s="16">
        <v>41615</v>
      </c>
      <c r="C22" s="17">
        <v>18</v>
      </c>
      <c r="D22" s="21" t="s">
        <v>13</v>
      </c>
      <c r="E22" s="21" t="s">
        <v>40</v>
      </c>
      <c r="F22" s="62"/>
      <c r="G22" s="74">
        <v>1830</v>
      </c>
      <c r="H22" s="24"/>
      <c r="I22" s="73" t="e">
        <f>#N/A</f>
        <v>#N/A</v>
      </c>
      <c r="J22" s="34"/>
      <c r="N22" s="2"/>
      <c r="O22" s="2"/>
      <c r="P22" s="2"/>
    </row>
    <row r="23" spans="2:16" ht="12.75">
      <c r="B23" s="38">
        <v>41282</v>
      </c>
      <c r="C23" s="17">
        <v>19</v>
      </c>
      <c r="D23" s="21" t="s">
        <v>41</v>
      </c>
      <c r="E23" s="21" t="s">
        <v>11</v>
      </c>
      <c r="F23" s="62"/>
      <c r="G23" s="74">
        <v>1500</v>
      </c>
      <c r="H23" s="23"/>
      <c r="I23" s="73" t="e">
        <f>#N/A</f>
        <v>#N/A</v>
      </c>
      <c r="J23" s="34"/>
      <c r="N23" s="2"/>
      <c r="O23" s="4"/>
      <c r="P23" s="2"/>
    </row>
    <row r="24" spans="2:16" ht="22.5">
      <c r="B24" s="38">
        <v>41282</v>
      </c>
      <c r="C24" s="17">
        <v>20</v>
      </c>
      <c r="D24" s="21" t="s">
        <v>38</v>
      </c>
      <c r="E24" s="21" t="s">
        <v>42</v>
      </c>
      <c r="F24" s="62"/>
      <c r="G24" s="74">
        <v>1850</v>
      </c>
      <c r="H24" s="23"/>
      <c r="I24" s="73" t="e">
        <f>#N/A</f>
        <v>#N/A</v>
      </c>
      <c r="J24" s="34"/>
      <c r="N24" s="2"/>
      <c r="O24" s="4"/>
      <c r="P24" s="2"/>
    </row>
    <row r="25" spans="2:16" ht="22.5">
      <c r="B25" s="38">
        <v>41282</v>
      </c>
      <c r="C25" s="17">
        <v>21</v>
      </c>
      <c r="D25" s="21" t="s">
        <v>13</v>
      </c>
      <c r="E25" s="21" t="s">
        <v>42</v>
      </c>
      <c r="F25" s="62"/>
      <c r="G25" s="74">
        <v>1950</v>
      </c>
      <c r="H25" s="23"/>
      <c r="I25" s="73" t="e">
        <f>#N/A</f>
        <v>#N/A</v>
      </c>
      <c r="N25" s="2"/>
      <c r="O25" s="4"/>
      <c r="P25" s="2"/>
    </row>
    <row r="26" spans="2:16" ht="12.75">
      <c r="B26" s="38">
        <v>41283</v>
      </c>
      <c r="C26" s="17">
        <v>22</v>
      </c>
      <c r="D26" s="21" t="s">
        <v>17</v>
      </c>
      <c r="E26" s="21" t="s">
        <v>11</v>
      </c>
      <c r="F26" s="62"/>
      <c r="G26" s="74">
        <v>1500</v>
      </c>
      <c r="H26" s="23"/>
      <c r="I26" s="73" t="e">
        <f>#N/A</f>
        <v>#N/A</v>
      </c>
      <c r="N26" s="2"/>
      <c r="O26" s="2"/>
      <c r="P26" s="2"/>
    </row>
    <row r="27" spans="2:16" ht="20.25" customHeight="1">
      <c r="B27" s="38">
        <v>41283</v>
      </c>
      <c r="C27" s="17">
        <v>23</v>
      </c>
      <c r="D27" s="21" t="s">
        <v>43</v>
      </c>
      <c r="E27" s="21" t="s">
        <v>44</v>
      </c>
      <c r="F27" s="62"/>
      <c r="G27" s="75">
        <v>1047</v>
      </c>
      <c r="H27" s="23"/>
      <c r="I27" s="73" t="e">
        <f>#N/A</f>
        <v>#N/A</v>
      </c>
      <c r="J27" s="34"/>
      <c r="K27" s="43" t="s">
        <v>62</v>
      </c>
      <c r="N27" s="2"/>
      <c r="O27" s="2"/>
      <c r="P27" s="2"/>
    </row>
    <row r="28" spans="2:16" ht="12.75">
      <c r="B28" s="38">
        <v>41283</v>
      </c>
      <c r="C28" s="17">
        <v>24</v>
      </c>
      <c r="D28" s="21" t="s">
        <v>45</v>
      </c>
      <c r="E28" s="21" t="s">
        <v>46</v>
      </c>
      <c r="F28" s="62"/>
      <c r="G28" s="74">
        <v>3660</v>
      </c>
      <c r="H28" s="23"/>
      <c r="I28" s="73" t="e">
        <f>#N/A</f>
        <v>#N/A</v>
      </c>
      <c r="N28" s="2"/>
      <c r="O28" s="2"/>
      <c r="P28" s="2"/>
    </row>
    <row r="29" spans="2:16" ht="12.75">
      <c r="B29" s="38">
        <v>41283</v>
      </c>
      <c r="C29" s="17">
        <v>25</v>
      </c>
      <c r="D29" s="21" t="s">
        <v>48</v>
      </c>
      <c r="E29" s="21" t="s">
        <v>49</v>
      </c>
      <c r="F29" s="63"/>
      <c r="G29" s="74">
        <v>3000</v>
      </c>
      <c r="H29" s="1"/>
      <c r="I29" s="73" t="e">
        <f>#N/A</f>
        <v>#N/A</v>
      </c>
      <c r="N29" s="2"/>
      <c r="O29" s="2"/>
      <c r="P29" s="2"/>
    </row>
    <row r="30" spans="2:16" ht="22.5">
      <c r="B30" s="38">
        <v>41284</v>
      </c>
      <c r="C30" s="17">
        <v>26</v>
      </c>
      <c r="D30" s="21" t="s">
        <v>26</v>
      </c>
      <c r="E30" s="21" t="s">
        <v>47</v>
      </c>
      <c r="F30" s="64"/>
      <c r="G30" s="74"/>
      <c r="H30" s="36">
        <v>-50</v>
      </c>
      <c r="I30" s="73" t="e">
        <f>#N/A</f>
        <v>#N/A</v>
      </c>
      <c r="M30">
        <v>1407</v>
      </c>
      <c r="N30" s="2"/>
      <c r="O30" s="2"/>
      <c r="P30" s="2"/>
    </row>
    <row r="31" spans="2:16" ht="22.5">
      <c r="B31" s="38">
        <v>41284</v>
      </c>
      <c r="C31" s="17">
        <v>27</v>
      </c>
      <c r="D31" s="21" t="s">
        <v>18</v>
      </c>
      <c r="E31" s="21" t="s">
        <v>52</v>
      </c>
      <c r="F31" s="62"/>
      <c r="G31" s="74">
        <v>2500</v>
      </c>
      <c r="H31" s="23"/>
      <c r="I31" s="73" t="e">
        <f>#N/A</f>
        <v>#N/A</v>
      </c>
      <c r="M31">
        <v>-1047</v>
      </c>
      <c r="N31" s="2"/>
      <c r="O31" s="2"/>
      <c r="P31" s="2">
        <v>39600</v>
      </c>
    </row>
    <row r="32" spans="2:17" ht="12.75">
      <c r="B32" s="38">
        <v>41284</v>
      </c>
      <c r="C32" s="17">
        <v>28</v>
      </c>
      <c r="D32" s="21" t="s">
        <v>18</v>
      </c>
      <c r="E32" s="21" t="s">
        <v>53</v>
      </c>
      <c r="F32" s="64"/>
      <c r="G32" s="74">
        <v>1220</v>
      </c>
      <c r="H32" s="23"/>
      <c r="I32" s="73" t="e">
        <f>#N/A</f>
        <v>#N/A</v>
      </c>
      <c r="M32">
        <f>SUM(M30:M31)</f>
        <v>360</v>
      </c>
      <c r="N32" s="2"/>
      <c r="O32" s="2"/>
      <c r="P32" s="2">
        <f>SUM(P30:P31)</f>
        <v>39600</v>
      </c>
      <c r="Q32">
        <f>SUM(Q28:Q31)</f>
        <v>0</v>
      </c>
    </row>
    <row r="33" spans="2:17" ht="12.75">
      <c r="B33" s="38">
        <v>41284</v>
      </c>
      <c r="C33" s="17">
        <v>29</v>
      </c>
      <c r="D33" s="21" t="s">
        <v>50</v>
      </c>
      <c r="E33" s="1" t="s">
        <v>54</v>
      </c>
      <c r="F33" s="63"/>
      <c r="G33" s="74">
        <v>3050</v>
      </c>
      <c r="H33" s="1"/>
      <c r="I33" s="73" t="e">
        <f>#N/A</f>
        <v>#N/A</v>
      </c>
      <c r="J33" s="43"/>
      <c r="K33" s="43"/>
      <c r="L33" s="43"/>
      <c r="M33" s="43"/>
      <c r="N33" s="44"/>
      <c r="O33" s="2"/>
      <c r="P33" s="2"/>
      <c r="Q33" s="2" t="e">
        <f>-#REF!</f>
        <v>#REF!</v>
      </c>
    </row>
    <row r="34" spans="2:16" ht="12.75">
      <c r="B34" s="38">
        <v>41284</v>
      </c>
      <c r="C34" s="17">
        <v>30</v>
      </c>
      <c r="D34" s="21" t="s">
        <v>50</v>
      </c>
      <c r="E34" s="1" t="s">
        <v>35</v>
      </c>
      <c r="F34" s="63"/>
      <c r="G34" s="74">
        <v>3000</v>
      </c>
      <c r="H34" s="1"/>
      <c r="I34" s="73" t="e">
        <f>#N/A</f>
        <v>#N/A</v>
      </c>
      <c r="J34" s="43"/>
      <c r="K34" s="43"/>
      <c r="M34" s="2">
        <f>+G49</f>
        <v>173481</v>
      </c>
      <c r="N34" s="2"/>
      <c r="O34" s="2"/>
      <c r="P34" s="2"/>
    </row>
    <row r="35" spans="2:16" ht="23.25" thickBot="1">
      <c r="B35" s="38">
        <v>41285</v>
      </c>
      <c r="C35" s="17">
        <v>31</v>
      </c>
      <c r="D35" s="42" t="s">
        <v>10</v>
      </c>
      <c r="E35" s="21" t="s">
        <v>56</v>
      </c>
      <c r="G35" s="76">
        <v>1500</v>
      </c>
      <c r="H35" s="77"/>
      <c r="I35" s="78" t="e">
        <f>#N/A</f>
        <v>#N/A</v>
      </c>
      <c r="J35" s="43"/>
      <c r="K35" s="43"/>
      <c r="M35" s="2" t="e">
        <f>+I43</f>
        <v>#N/A</v>
      </c>
      <c r="N35" s="2"/>
      <c r="O35" s="2"/>
      <c r="P35" s="2"/>
    </row>
    <row r="36" spans="2:16" ht="12.75">
      <c r="B36" s="38"/>
      <c r="C36" s="31"/>
      <c r="D36" s="21" t="s">
        <v>79</v>
      </c>
      <c r="E36" s="21" t="s">
        <v>80</v>
      </c>
      <c r="F36" s="32"/>
      <c r="G36" s="66">
        <v>6000</v>
      </c>
      <c r="H36" s="67"/>
      <c r="I36" s="68" t="e">
        <f>#N/A</f>
        <v>#N/A</v>
      </c>
      <c r="J36" s="43"/>
      <c r="K36" s="43"/>
      <c r="M36" s="2">
        <v>-50</v>
      </c>
      <c r="N36" s="2"/>
      <c r="O36" s="2"/>
      <c r="P36" s="2"/>
    </row>
    <row r="37" spans="2:16" ht="13.5" thickBot="1">
      <c r="B37" s="38"/>
      <c r="C37" s="31"/>
      <c r="D37" s="33" t="s">
        <v>81</v>
      </c>
      <c r="E37" s="33"/>
      <c r="F37" s="33"/>
      <c r="G37" s="3">
        <v>6000</v>
      </c>
      <c r="H37" s="33"/>
      <c r="I37" s="19" t="e">
        <f>#N/A</f>
        <v>#N/A</v>
      </c>
      <c r="M37" s="2"/>
      <c r="N37" s="2"/>
      <c r="O37" s="2"/>
      <c r="P37" s="2"/>
    </row>
    <row r="38" spans="2:16" ht="13.5" thickBot="1">
      <c r="B38" s="38"/>
      <c r="C38" s="31"/>
      <c r="D38" s="21" t="s">
        <v>82</v>
      </c>
      <c r="E38" s="21"/>
      <c r="F38" s="32"/>
      <c r="G38" s="22">
        <v>6000</v>
      </c>
      <c r="H38" s="23"/>
      <c r="I38" s="19" t="e">
        <f>#N/A</f>
        <v>#N/A</v>
      </c>
      <c r="M38" s="9" t="e">
        <f>SUM(M34:M38)</f>
        <v>#N/A</v>
      </c>
      <c r="O38" s="2"/>
      <c r="P38" s="2"/>
    </row>
    <row r="39" spans="2:16" ht="13.5" thickBot="1">
      <c r="B39" s="38"/>
      <c r="C39" s="31"/>
      <c r="D39" s="21" t="s">
        <v>83</v>
      </c>
      <c r="E39" s="21"/>
      <c r="F39" s="26"/>
      <c r="G39" s="26">
        <v>3000</v>
      </c>
      <c r="H39" s="33"/>
      <c r="I39" s="19" t="e">
        <f>#N/A</f>
        <v>#N/A</v>
      </c>
      <c r="J39" s="7" t="s">
        <v>14</v>
      </c>
      <c r="N39" s="41"/>
      <c r="O39" s="2"/>
      <c r="P39" s="2"/>
    </row>
    <row r="40" spans="2:16" ht="12.75">
      <c r="B40" s="38"/>
      <c r="C40" s="31"/>
      <c r="D40" s="21" t="s">
        <v>84</v>
      </c>
      <c r="E40" s="21"/>
      <c r="F40" s="26"/>
      <c r="G40" s="26">
        <v>534</v>
      </c>
      <c r="H40" s="51"/>
      <c r="I40" s="19" t="e">
        <f>#N/A</f>
        <v>#N/A</v>
      </c>
      <c r="J40" s="47"/>
      <c r="L40" s="5" t="s">
        <v>60</v>
      </c>
      <c r="M40" s="6"/>
      <c r="N40" s="7"/>
      <c r="O40" s="2"/>
      <c r="P40" s="2"/>
    </row>
    <row r="41" spans="2:16" ht="12.75">
      <c r="B41" s="38">
        <v>40919</v>
      </c>
      <c r="C41" s="17">
        <v>32</v>
      </c>
      <c r="D41" s="52" t="s">
        <v>61</v>
      </c>
      <c r="E41" s="52"/>
      <c r="F41" s="53">
        <v>31407</v>
      </c>
      <c r="G41" s="54"/>
      <c r="H41" s="55"/>
      <c r="I41" s="19" t="e">
        <f>#N/A</f>
        <v>#N/A</v>
      </c>
      <c r="J41" s="47"/>
      <c r="L41" s="10" t="s">
        <v>57</v>
      </c>
      <c r="M41" s="11"/>
      <c r="N41" s="8">
        <v>6000</v>
      </c>
      <c r="O41" s="2"/>
      <c r="P41" s="2"/>
    </row>
    <row r="42" spans="2:16" ht="22.5">
      <c r="B42" s="56">
        <v>41288</v>
      </c>
      <c r="C42" s="1"/>
      <c r="D42" s="1" t="s">
        <v>13</v>
      </c>
      <c r="E42" s="21" t="s">
        <v>44</v>
      </c>
      <c r="F42" s="1"/>
      <c r="G42" s="26">
        <v>400</v>
      </c>
      <c r="H42" s="1"/>
      <c r="I42" s="19" t="e">
        <f>#N/A</f>
        <v>#N/A</v>
      </c>
      <c r="J42" s="47"/>
      <c r="L42" s="10" t="s">
        <v>59</v>
      </c>
      <c r="M42" s="11"/>
      <c r="N42" s="8">
        <v>6000</v>
      </c>
      <c r="O42" s="2"/>
      <c r="P42" s="2"/>
    </row>
    <row r="43" spans="2:14" ht="13.5" thickBot="1">
      <c r="B43" s="1"/>
      <c r="C43" s="1"/>
      <c r="D43" s="1" t="s">
        <v>85</v>
      </c>
      <c r="E43" s="1"/>
      <c r="F43" s="1"/>
      <c r="G43" s="1">
        <v>1500</v>
      </c>
      <c r="H43" s="1"/>
      <c r="I43" s="19" t="e">
        <f>#N/A</f>
        <v>#N/A</v>
      </c>
      <c r="J43" s="48">
        <f>SUM(J1:J39)</f>
        <v>0</v>
      </c>
      <c r="L43" s="12" t="s">
        <v>58</v>
      </c>
      <c r="M43" s="13"/>
      <c r="N43" s="14">
        <v>6000</v>
      </c>
    </row>
    <row r="44" spans="2:14" ht="12.75">
      <c r="B44" s="79"/>
      <c r="C44" s="79"/>
      <c r="D44" s="79" t="s">
        <v>79</v>
      </c>
      <c r="E44" s="79"/>
      <c r="F44" s="80"/>
      <c r="G44" s="81">
        <v>1550</v>
      </c>
      <c r="H44" s="82"/>
      <c r="I44" s="19" t="e">
        <f>#N/A</f>
        <v>#N/A</v>
      </c>
      <c r="J44" s="83"/>
      <c r="L44" s="11"/>
      <c r="M44" s="11"/>
      <c r="N44" s="11"/>
    </row>
    <row r="45" spans="2:14" ht="12.75">
      <c r="B45" s="79"/>
      <c r="C45" s="79"/>
      <c r="D45" s="79" t="s">
        <v>45</v>
      </c>
      <c r="E45" s="79"/>
      <c r="F45" s="80"/>
      <c r="G45" s="81">
        <v>1220</v>
      </c>
      <c r="H45" s="82"/>
      <c r="I45" s="19" t="e">
        <f>#N/A</f>
        <v>#N/A</v>
      </c>
      <c r="J45" s="83"/>
      <c r="L45" s="11"/>
      <c r="M45" s="11"/>
      <c r="N45" s="11"/>
    </row>
    <row r="46" spans="2:14" ht="12.75">
      <c r="B46" s="79"/>
      <c r="C46" s="79"/>
      <c r="D46" s="79" t="s">
        <v>10</v>
      </c>
      <c r="E46" s="79"/>
      <c r="F46" s="80"/>
      <c r="G46" s="81">
        <v>1500</v>
      </c>
      <c r="H46" s="82"/>
      <c r="I46" s="19" t="e">
        <f>#N/A</f>
        <v>#N/A</v>
      </c>
      <c r="J46" s="83"/>
      <c r="L46" s="11"/>
      <c r="M46" s="11"/>
      <c r="N46" s="11"/>
    </row>
    <row r="47" spans="2:14" ht="12.75">
      <c r="B47" s="79"/>
      <c r="C47" s="79"/>
      <c r="D47" s="79"/>
      <c r="E47" s="79"/>
      <c r="F47" s="80"/>
      <c r="G47" s="81"/>
      <c r="H47" s="82"/>
      <c r="I47" s="19"/>
      <c r="J47" s="83"/>
      <c r="L47" s="11"/>
      <c r="M47" s="11"/>
      <c r="N47" s="11"/>
    </row>
    <row r="48" spans="2:14" ht="12.75">
      <c r="B48" s="79"/>
      <c r="C48" s="79"/>
      <c r="D48" s="79"/>
      <c r="E48" s="79"/>
      <c r="F48" s="80"/>
      <c r="G48" s="81"/>
      <c r="H48" s="82"/>
      <c r="I48" s="19"/>
      <c r="J48" s="83"/>
      <c r="L48" s="11"/>
      <c r="M48" s="11"/>
      <c r="N48" s="11"/>
    </row>
    <row r="49" spans="2:21" ht="13.5" thickBot="1">
      <c r="B49" s="27"/>
      <c r="C49" s="28"/>
      <c r="D49" s="29"/>
      <c r="E49" s="30"/>
      <c r="F49" s="46">
        <f>SUM(F1:F42)</f>
        <v>431407</v>
      </c>
      <c r="G49" s="49">
        <f>SUM(G1:G44)</f>
        <v>173481</v>
      </c>
      <c r="H49" s="50">
        <f>SUM(H1:H41)</f>
        <v>-50</v>
      </c>
      <c r="I49" s="19" t="e">
        <f>(F49+I43)-SUM(G49:H49)</f>
        <v>#N/A</v>
      </c>
      <c r="J49" s="2" t="e">
        <f>SUM(G49:I49)</f>
        <v>#N/A</v>
      </c>
      <c r="R49" t="s">
        <v>86</v>
      </c>
      <c r="U49" s="86">
        <f>13457+80</f>
        <v>13537</v>
      </c>
    </row>
    <row r="50" spans="7:21" ht="13.5" thickBot="1">
      <c r="G50" s="608" t="s">
        <v>55</v>
      </c>
      <c r="H50" s="609"/>
      <c r="I50" s="40"/>
      <c r="U50" s="2"/>
    </row>
    <row r="51" spans="7:21" ht="12.75">
      <c r="G51" s="2"/>
      <c r="I51" s="2"/>
      <c r="U51" s="2">
        <f>41967-80</f>
        <v>41887</v>
      </c>
    </row>
    <row r="52" spans="6:21" ht="12.75">
      <c r="F52" s="2">
        <v>119439</v>
      </c>
      <c r="G52" s="2"/>
      <c r="H52" s="2"/>
      <c r="I52" s="2">
        <v>15981</v>
      </c>
      <c r="U52" s="2">
        <v>45220</v>
      </c>
    </row>
    <row r="53" spans="6:21" ht="12.75">
      <c r="F53" s="2"/>
      <c r="G53" s="2"/>
      <c r="H53" s="2"/>
      <c r="I53" s="2">
        <v>31960</v>
      </c>
      <c r="U53" s="2">
        <v>6000</v>
      </c>
    </row>
    <row r="54" spans="6:21" ht="12.75">
      <c r="F54" s="2"/>
      <c r="G54" s="2"/>
      <c r="H54" s="2"/>
      <c r="I54" s="2">
        <v>39990</v>
      </c>
      <c r="U54" s="2">
        <v>6157</v>
      </c>
    </row>
    <row r="55" spans="6:21" ht="12.75">
      <c r="F55" s="2"/>
      <c r="G55" s="2"/>
      <c r="H55" s="2"/>
      <c r="I55" s="2">
        <v>27551</v>
      </c>
      <c r="U55" s="2">
        <v>8600</v>
      </c>
    </row>
    <row r="56" spans="6:21" ht="12.75">
      <c r="F56" s="2"/>
      <c r="G56" s="2"/>
      <c r="H56" s="2"/>
      <c r="I56" s="2"/>
      <c r="U56" s="4">
        <v>77460</v>
      </c>
    </row>
    <row r="57" spans="6:23" ht="12.75">
      <c r="F57" s="2"/>
      <c r="G57" s="2"/>
      <c r="H57" s="2"/>
      <c r="I57" s="2"/>
      <c r="R57" t="s">
        <v>87</v>
      </c>
      <c r="U57" s="2">
        <v>119439</v>
      </c>
      <c r="V57" s="86">
        <v>3957</v>
      </c>
      <c r="W57" s="2"/>
    </row>
    <row r="58" spans="5:23" ht="12.75">
      <c r="E58" s="2"/>
      <c r="F58" s="2"/>
      <c r="G58" s="2"/>
      <c r="H58" s="2"/>
      <c r="I58" s="2"/>
      <c r="J58" s="2"/>
      <c r="K58" s="2"/>
      <c r="U58" s="2">
        <v>81700</v>
      </c>
      <c r="V58" s="2"/>
      <c r="W58" s="2"/>
    </row>
    <row r="59" spans="5:23" ht="12.75">
      <c r="E59" s="2"/>
      <c r="F59" s="2"/>
      <c r="G59" s="2"/>
      <c r="H59" s="2"/>
      <c r="I59" s="2"/>
      <c r="J59" s="2"/>
      <c r="K59" s="2"/>
      <c r="U59" s="2"/>
      <c r="V59" s="2"/>
      <c r="W59" s="2"/>
    </row>
    <row r="60" spans="5:23" ht="12.75">
      <c r="E60" s="2"/>
      <c r="F60" s="2"/>
      <c r="G60" s="2"/>
      <c r="H60" s="2"/>
      <c r="I60" s="2"/>
      <c r="J60" s="2"/>
      <c r="K60" s="2"/>
      <c r="U60" s="2"/>
      <c r="V60" s="2"/>
      <c r="W60" s="2"/>
    </row>
    <row r="61" spans="5:24" ht="15.75">
      <c r="E61" s="2"/>
      <c r="F61" s="2"/>
      <c r="G61" s="2"/>
      <c r="H61" s="2"/>
      <c r="I61" s="2"/>
      <c r="J61" s="2"/>
      <c r="K61" s="2"/>
      <c r="N61" s="57"/>
      <c r="U61" s="84"/>
      <c r="W61" s="2"/>
      <c r="X61" s="87">
        <f>+U49+V57+(1201)</f>
        <v>18695</v>
      </c>
    </row>
    <row r="62" spans="5:24" ht="12.75">
      <c r="E62" s="2"/>
      <c r="F62" s="2"/>
      <c r="G62" s="2"/>
      <c r="H62" s="2"/>
      <c r="I62" s="2"/>
      <c r="J62" s="2"/>
      <c r="K62" s="2"/>
      <c r="N62" s="58"/>
      <c r="X62" s="2">
        <f>(X61-W67)+V62</f>
        <v>18695</v>
      </c>
    </row>
    <row r="63" spans="5:24" ht="12.75">
      <c r="E63" s="2"/>
      <c r="F63" s="2"/>
      <c r="G63" s="2"/>
      <c r="H63" s="2"/>
      <c r="I63" s="2"/>
      <c r="J63" s="2"/>
      <c r="K63" s="2"/>
      <c r="N63" s="57"/>
      <c r="W63" s="2"/>
      <c r="X63" s="2">
        <f>(X62-W63)+V63</f>
        <v>18695</v>
      </c>
    </row>
    <row r="64" spans="5:24" ht="12.75">
      <c r="E64" s="2"/>
      <c r="F64" s="2"/>
      <c r="G64" s="2"/>
      <c r="H64" s="2"/>
      <c r="I64" s="2"/>
      <c r="J64" s="2"/>
      <c r="K64" s="2"/>
      <c r="N64" s="57"/>
      <c r="W64" s="2"/>
      <c r="X64" s="2">
        <f>(X63-W64)+V64</f>
        <v>18695</v>
      </c>
    </row>
    <row r="65" spans="5:24" ht="12.75">
      <c r="E65" s="2"/>
      <c r="F65" s="2"/>
      <c r="G65" s="2"/>
      <c r="H65" s="2"/>
      <c r="I65" s="2"/>
      <c r="J65" s="2"/>
      <c r="K65" s="2"/>
      <c r="N65" s="59"/>
      <c r="W65" s="2"/>
      <c r="X65" s="2">
        <f>(X64-W65)+V65</f>
        <v>18695</v>
      </c>
    </row>
    <row r="66" spans="5:24" ht="12.75">
      <c r="E66" s="2"/>
      <c r="F66" s="2"/>
      <c r="G66" s="2"/>
      <c r="H66" s="2"/>
      <c r="I66" s="2"/>
      <c r="J66" s="2"/>
      <c r="K66" s="2"/>
      <c r="N66" s="57"/>
      <c r="W66" s="2"/>
      <c r="X66" s="2">
        <f>(X65-W66)+V66</f>
        <v>18695</v>
      </c>
    </row>
    <row r="67" spans="5:24" ht="12.75">
      <c r="E67" s="2"/>
      <c r="F67" s="2"/>
      <c r="G67" s="2"/>
      <c r="H67" s="2"/>
      <c r="I67" s="2"/>
      <c r="J67" s="2"/>
      <c r="K67" s="2"/>
      <c r="N67" s="57"/>
      <c r="W67" s="2"/>
      <c r="X67" s="2">
        <f>(X66-W67)+V67</f>
        <v>18695</v>
      </c>
    </row>
    <row r="68" spans="5:11" ht="12.75">
      <c r="E68" s="2"/>
      <c r="F68" s="2"/>
      <c r="G68" s="2"/>
      <c r="H68" s="2"/>
      <c r="I68" s="2"/>
      <c r="J68" s="2"/>
      <c r="K68" s="2"/>
    </row>
    <row r="69" spans="5:23" ht="12.75">
      <c r="E69" s="2"/>
      <c r="F69" s="2"/>
      <c r="G69" s="2"/>
      <c r="H69" s="2"/>
      <c r="I69" s="2"/>
      <c r="J69" s="2"/>
      <c r="K69" s="2"/>
      <c r="W69" s="2"/>
    </row>
    <row r="70" spans="5:24" ht="12.75">
      <c r="E70" s="2"/>
      <c r="F70" s="2"/>
      <c r="G70" s="2"/>
      <c r="H70" s="2"/>
      <c r="I70" s="2"/>
      <c r="J70" s="2"/>
      <c r="K70" s="2"/>
      <c r="W70" s="23"/>
      <c r="X70" s="2">
        <f>(X67-W70)+V70</f>
        <v>18695</v>
      </c>
    </row>
    <row r="71" spans="5:11" ht="12.75">
      <c r="E71" s="2"/>
      <c r="F71" s="2"/>
      <c r="G71" s="2"/>
      <c r="H71" s="2"/>
      <c r="I71" s="2"/>
      <c r="J71" s="2"/>
      <c r="K71" s="2"/>
    </row>
    <row r="72" spans="5:22" ht="12.75">
      <c r="E72" s="2"/>
      <c r="F72" s="2"/>
      <c r="G72" s="2"/>
      <c r="H72" s="2"/>
      <c r="I72" s="2"/>
      <c r="J72" s="2"/>
      <c r="K72" s="2"/>
      <c r="V72" s="2"/>
    </row>
    <row r="73" spans="5:24" ht="12.75">
      <c r="E73" s="2"/>
      <c r="F73" s="2"/>
      <c r="G73" s="2"/>
      <c r="H73" s="2"/>
      <c r="I73" s="2"/>
      <c r="J73" s="2"/>
      <c r="K73" s="2"/>
      <c r="V73" s="85"/>
      <c r="X73">
        <v>16864</v>
      </c>
    </row>
    <row r="74" spans="5:24" ht="12.75">
      <c r="E74" s="2"/>
      <c r="F74" s="2"/>
      <c r="G74" s="2"/>
      <c r="H74" s="2"/>
      <c r="I74" s="2"/>
      <c r="J74" s="2"/>
      <c r="K74" s="2"/>
      <c r="V74" s="4"/>
      <c r="X74">
        <v>65675</v>
      </c>
    </row>
    <row r="75" spans="5:24" ht="12.75">
      <c r="E75" s="2"/>
      <c r="F75" s="2"/>
      <c r="G75" s="2"/>
      <c r="H75" s="2"/>
      <c r="I75" s="2"/>
      <c r="J75" s="2"/>
      <c r="K75" s="2"/>
      <c r="V75" s="4"/>
      <c r="W75" s="2"/>
      <c r="X75">
        <v>24332</v>
      </c>
    </row>
    <row r="76" spans="5:24" ht="12.75">
      <c r="E76" s="2"/>
      <c r="F76" s="2"/>
      <c r="G76" s="2"/>
      <c r="H76" s="2"/>
      <c r="I76" s="2"/>
      <c r="J76" s="2"/>
      <c r="K76" s="2"/>
      <c r="V76" s="2"/>
      <c r="W76" s="2"/>
      <c r="X76">
        <f>SUM(X73:X75)</f>
        <v>106871</v>
      </c>
    </row>
    <row r="77" spans="23:24" ht="12.75">
      <c r="W77" s="2"/>
      <c r="X77">
        <v>25328</v>
      </c>
    </row>
    <row r="78" ht="12.75">
      <c r="X78">
        <f>SUM(X73:X77)</f>
        <v>239070</v>
      </c>
    </row>
  </sheetData>
  <sheetProtection/>
  <mergeCells count="2">
    <mergeCell ref="D3:E3"/>
    <mergeCell ref="G50:H50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33">
      <selection activeCell="D33" sqref="D33"/>
    </sheetView>
  </sheetViews>
  <sheetFormatPr defaultColWidth="11.421875" defaultRowHeight="12.75"/>
  <cols>
    <col min="1" max="1" width="9.7109375" style="0" customWidth="1"/>
    <col min="3" max="3" width="10.00390625" style="0" customWidth="1"/>
    <col min="4" max="4" width="40.7109375" style="0" customWidth="1"/>
    <col min="5" max="5" width="6.7109375" style="0" customWidth="1"/>
    <col min="6" max="6" width="11.57421875" style="0" customWidth="1"/>
  </cols>
  <sheetData>
    <row r="1" spans="1:6" ht="12.75" customHeight="1">
      <c r="A1" s="136" t="s">
        <v>159</v>
      </c>
      <c r="B1" s="136"/>
      <c r="C1" s="136"/>
      <c r="D1" s="136"/>
      <c r="E1" s="136"/>
      <c r="F1" s="266"/>
    </row>
    <row r="2" spans="1:6" ht="12.75" customHeight="1">
      <c r="A2" s="139" t="s">
        <v>305</v>
      </c>
      <c r="B2" s="139"/>
      <c r="C2" s="139"/>
      <c r="D2" s="139"/>
      <c r="E2" s="136" t="s">
        <v>306</v>
      </c>
      <c r="F2" s="216"/>
    </row>
    <row r="3" spans="1:6" ht="12.75" customHeight="1">
      <c r="A3" s="139" t="s">
        <v>307</v>
      </c>
      <c r="B3" s="139"/>
      <c r="C3" s="139"/>
      <c r="D3" s="139"/>
      <c r="E3" s="139"/>
      <c r="F3" s="216"/>
    </row>
    <row r="4" spans="1:6" ht="12.75" customHeight="1">
      <c r="A4" s="139"/>
      <c r="B4" s="139"/>
      <c r="C4" s="139"/>
      <c r="D4" s="139"/>
      <c r="E4" s="139"/>
      <c r="F4" s="216"/>
    </row>
    <row r="5" spans="1:6" ht="13.5">
      <c r="A5" s="139"/>
      <c r="B5" s="139"/>
      <c r="C5" s="139"/>
      <c r="D5" s="142" t="s">
        <v>161</v>
      </c>
      <c r="E5" s="267"/>
      <c r="F5" s="268"/>
    </row>
    <row r="6" spans="1:6" ht="13.5">
      <c r="A6" s="139"/>
      <c r="B6" s="139"/>
      <c r="C6" s="139"/>
      <c r="D6" s="142"/>
      <c r="E6" s="267"/>
      <c r="F6" s="268"/>
    </row>
    <row r="7" spans="1:6" ht="13.5">
      <c r="A7" s="139"/>
      <c r="B7" s="139"/>
      <c r="C7" s="139"/>
      <c r="D7" s="142"/>
      <c r="E7" s="267"/>
      <c r="F7" s="268"/>
    </row>
    <row r="8" spans="1:6" ht="12.75" customHeight="1">
      <c r="A8" s="136"/>
      <c r="B8" s="136"/>
      <c r="C8" s="136"/>
      <c r="D8" s="144" t="s">
        <v>308</v>
      </c>
      <c r="E8" s="144"/>
      <c r="F8" s="144"/>
    </row>
    <row r="9" spans="1:6" ht="12.75" customHeight="1">
      <c r="A9" s="139"/>
      <c r="B9" s="139"/>
      <c r="C9" s="139"/>
      <c r="D9" s="139"/>
      <c r="E9" s="139"/>
      <c r="F9" s="216"/>
    </row>
    <row r="10" spans="1:6" ht="12.75" customHeight="1">
      <c r="A10" s="139" t="s">
        <v>460</v>
      </c>
      <c r="B10" s="139"/>
      <c r="C10" s="139"/>
      <c r="D10" s="139"/>
      <c r="E10" s="139"/>
      <c r="F10" s="216"/>
    </row>
    <row r="11" spans="1:6" ht="12.75" customHeight="1">
      <c r="A11" s="139" t="s">
        <v>459</v>
      </c>
      <c r="B11" s="139"/>
      <c r="C11" s="146"/>
      <c r="D11" s="146"/>
      <c r="E11" s="146"/>
      <c r="F11" s="268"/>
    </row>
    <row r="12" spans="1:6" ht="12.75" customHeight="1">
      <c r="A12" s="136" t="s">
        <v>458</v>
      </c>
      <c r="B12" s="136"/>
      <c r="C12" s="139"/>
      <c r="D12" s="139"/>
      <c r="E12" s="139"/>
      <c r="F12" s="216"/>
    </row>
    <row r="13" spans="1:6" ht="14.25" thickBot="1">
      <c r="A13" s="139"/>
      <c r="B13" s="139"/>
      <c r="C13" s="139"/>
      <c r="D13" s="139"/>
      <c r="E13" s="139"/>
      <c r="F13" s="216"/>
    </row>
    <row r="14" spans="1:6" ht="12.75" customHeight="1">
      <c r="A14" s="150" t="s">
        <v>309</v>
      </c>
      <c r="B14" s="149" t="s">
        <v>165</v>
      </c>
      <c r="C14" s="149" t="s">
        <v>0</v>
      </c>
      <c r="D14" s="269" t="s">
        <v>310</v>
      </c>
      <c r="E14" s="270" t="s">
        <v>311</v>
      </c>
      <c r="F14" s="271"/>
    </row>
    <row r="15" spans="1:6" ht="12.75" customHeight="1" thickBot="1">
      <c r="A15" s="208" t="s">
        <v>312</v>
      </c>
      <c r="B15" s="223" t="s">
        <v>168</v>
      </c>
      <c r="C15" s="223"/>
      <c r="D15" s="291"/>
      <c r="E15" s="208"/>
      <c r="F15" s="292"/>
    </row>
    <row r="16" spans="1:6" ht="12.75" customHeight="1">
      <c r="A16" s="285">
        <v>1</v>
      </c>
      <c r="B16" s="289">
        <v>348007</v>
      </c>
      <c r="C16" s="287">
        <v>41409</v>
      </c>
      <c r="D16" s="319" t="s">
        <v>270</v>
      </c>
      <c r="E16" s="289" t="s">
        <v>282</v>
      </c>
      <c r="F16" s="290">
        <v>450</v>
      </c>
    </row>
    <row r="17" spans="1:6" ht="12.75" customHeight="1">
      <c r="A17" s="285">
        <v>2</v>
      </c>
      <c r="B17" s="274">
        <v>45853</v>
      </c>
      <c r="C17" s="210">
        <v>41412</v>
      </c>
      <c r="D17" s="275" t="s">
        <v>470</v>
      </c>
      <c r="E17" s="209" t="s">
        <v>282</v>
      </c>
      <c r="F17" s="290">
        <v>5678</v>
      </c>
    </row>
    <row r="18" spans="1:6" ht="12.75" customHeight="1">
      <c r="A18" s="273">
        <v>3</v>
      </c>
      <c r="B18" s="274">
        <v>163128</v>
      </c>
      <c r="C18" s="210">
        <v>41418</v>
      </c>
      <c r="D18" s="275" t="s">
        <v>352</v>
      </c>
      <c r="E18" s="209" t="s">
        <v>282</v>
      </c>
      <c r="F18" s="276">
        <v>6000</v>
      </c>
    </row>
    <row r="19" spans="1:6" ht="12.75" customHeight="1">
      <c r="A19" s="285">
        <v>4</v>
      </c>
      <c r="B19" s="274">
        <v>314722</v>
      </c>
      <c r="C19" s="210">
        <v>41419</v>
      </c>
      <c r="D19" s="275" t="s">
        <v>300</v>
      </c>
      <c r="E19" s="209" t="s">
        <v>282</v>
      </c>
      <c r="F19" s="276">
        <v>3018</v>
      </c>
    </row>
    <row r="20" spans="1:6" ht="12.75" customHeight="1">
      <c r="A20" s="273">
        <v>5</v>
      </c>
      <c r="B20" s="274">
        <v>314917</v>
      </c>
      <c r="C20" s="210">
        <v>41419</v>
      </c>
      <c r="D20" s="275" t="s">
        <v>300</v>
      </c>
      <c r="E20" s="209" t="s">
        <v>282</v>
      </c>
      <c r="F20" s="276">
        <v>4749</v>
      </c>
    </row>
    <row r="21" spans="1:6" ht="12.75" customHeight="1">
      <c r="A21" s="285">
        <v>6</v>
      </c>
      <c r="B21" s="274">
        <v>282694</v>
      </c>
      <c r="C21" s="210">
        <v>41417</v>
      </c>
      <c r="D21" s="278" t="s">
        <v>291</v>
      </c>
      <c r="E21" s="209" t="s">
        <v>282</v>
      </c>
      <c r="F21" s="276">
        <v>800</v>
      </c>
    </row>
    <row r="22" spans="1:6" ht="12.75" customHeight="1">
      <c r="A22" s="273">
        <v>7</v>
      </c>
      <c r="B22" s="274">
        <v>19098</v>
      </c>
      <c r="C22" s="210">
        <v>41418</v>
      </c>
      <c r="D22" s="278" t="s">
        <v>313</v>
      </c>
      <c r="E22" s="209" t="s">
        <v>282</v>
      </c>
      <c r="F22" s="276">
        <v>2050</v>
      </c>
    </row>
    <row r="23" spans="1:6" ht="12.75" customHeight="1">
      <c r="A23" s="285">
        <v>8</v>
      </c>
      <c r="B23" s="274" t="s">
        <v>314</v>
      </c>
      <c r="C23" s="210">
        <v>41418</v>
      </c>
      <c r="D23" s="278" t="s">
        <v>254</v>
      </c>
      <c r="E23" s="209" t="s">
        <v>282</v>
      </c>
      <c r="F23" s="276">
        <v>2440</v>
      </c>
    </row>
    <row r="24" spans="1:6" ht="12.75" customHeight="1">
      <c r="A24" s="273">
        <v>9</v>
      </c>
      <c r="B24" s="274" t="s">
        <v>314</v>
      </c>
      <c r="C24" s="210">
        <v>41421</v>
      </c>
      <c r="D24" s="278" t="s">
        <v>429</v>
      </c>
      <c r="E24" s="209" t="s">
        <v>282</v>
      </c>
      <c r="F24" s="276">
        <v>2300</v>
      </c>
    </row>
    <row r="25" spans="1:6" ht="12.75" customHeight="1">
      <c r="A25" s="285">
        <v>10</v>
      </c>
      <c r="B25" s="274">
        <v>464802</v>
      </c>
      <c r="C25" s="210">
        <v>41417</v>
      </c>
      <c r="D25" s="275" t="s">
        <v>465</v>
      </c>
      <c r="E25" s="209" t="s">
        <v>282</v>
      </c>
      <c r="F25" s="276">
        <v>10000</v>
      </c>
    </row>
    <row r="26" spans="1:6" ht="12.75" customHeight="1">
      <c r="A26" s="273">
        <v>11</v>
      </c>
      <c r="B26" s="274">
        <v>22206</v>
      </c>
      <c r="C26" s="210">
        <v>41419</v>
      </c>
      <c r="D26" s="275" t="s">
        <v>469</v>
      </c>
      <c r="E26" s="209" t="s">
        <v>282</v>
      </c>
      <c r="F26" s="276">
        <v>6000</v>
      </c>
    </row>
    <row r="27" spans="1:6" ht="12.75" customHeight="1">
      <c r="A27" s="285">
        <v>12</v>
      </c>
      <c r="B27" s="274" t="s">
        <v>314</v>
      </c>
      <c r="C27" s="210">
        <v>41422</v>
      </c>
      <c r="D27" s="275" t="s">
        <v>466</v>
      </c>
      <c r="E27" s="209" t="s">
        <v>282</v>
      </c>
      <c r="F27" s="276">
        <v>1830</v>
      </c>
    </row>
    <row r="28" spans="1:6" ht="12.75" customHeight="1">
      <c r="A28" s="273">
        <v>13</v>
      </c>
      <c r="B28" s="274">
        <v>2132785</v>
      </c>
      <c r="C28" s="210">
        <v>41422</v>
      </c>
      <c r="D28" s="275" t="s">
        <v>467</v>
      </c>
      <c r="E28" s="209" t="s">
        <v>282</v>
      </c>
      <c r="F28" s="276">
        <v>2000</v>
      </c>
    </row>
    <row r="29" spans="1:6" ht="12.75" customHeight="1">
      <c r="A29" s="285">
        <v>14</v>
      </c>
      <c r="B29" s="274" t="s">
        <v>314</v>
      </c>
      <c r="C29" s="210">
        <v>41423</v>
      </c>
      <c r="D29" s="275" t="s">
        <v>429</v>
      </c>
      <c r="E29" s="209" t="s">
        <v>282</v>
      </c>
      <c r="F29" s="276">
        <v>2800</v>
      </c>
    </row>
    <row r="30" spans="1:6" ht="12.75" customHeight="1">
      <c r="A30" s="273">
        <v>15</v>
      </c>
      <c r="B30" s="274">
        <v>74013</v>
      </c>
      <c r="C30" s="277">
        <v>41423</v>
      </c>
      <c r="D30" s="278" t="s">
        <v>334</v>
      </c>
      <c r="E30" s="209" t="s">
        <v>282</v>
      </c>
      <c r="F30" s="276">
        <v>1940</v>
      </c>
    </row>
    <row r="31" spans="1:6" ht="12.75" customHeight="1">
      <c r="A31" s="285">
        <v>16</v>
      </c>
      <c r="B31" s="274">
        <v>19342</v>
      </c>
      <c r="C31" s="210">
        <v>41423</v>
      </c>
      <c r="D31" s="275" t="s">
        <v>313</v>
      </c>
      <c r="E31" s="209" t="s">
        <v>282</v>
      </c>
      <c r="F31" s="276">
        <v>800</v>
      </c>
    </row>
    <row r="32" spans="1:6" ht="12.75" customHeight="1">
      <c r="A32" s="273">
        <v>17</v>
      </c>
      <c r="B32" s="274" t="s">
        <v>314</v>
      </c>
      <c r="C32" s="210">
        <v>41423</v>
      </c>
      <c r="D32" s="275" t="s">
        <v>254</v>
      </c>
      <c r="E32" s="209" t="s">
        <v>282</v>
      </c>
      <c r="F32" s="276">
        <v>1360</v>
      </c>
    </row>
    <row r="33" spans="1:6" ht="12.75" customHeight="1">
      <c r="A33" s="285">
        <v>18</v>
      </c>
      <c r="B33" s="274">
        <v>153270</v>
      </c>
      <c r="C33" s="210">
        <v>41424</v>
      </c>
      <c r="D33" s="275" t="s">
        <v>241</v>
      </c>
      <c r="E33" s="209" t="s">
        <v>282</v>
      </c>
      <c r="F33" s="276">
        <v>1900</v>
      </c>
    </row>
    <row r="34" spans="1:6" ht="12.75" customHeight="1">
      <c r="A34" s="273">
        <v>19</v>
      </c>
      <c r="B34" s="274" t="s">
        <v>473</v>
      </c>
      <c r="C34" s="210">
        <v>41424</v>
      </c>
      <c r="D34" s="275" t="s">
        <v>472</v>
      </c>
      <c r="E34" s="209" t="s">
        <v>282</v>
      </c>
      <c r="F34" s="276">
        <v>15480</v>
      </c>
    </row>
    <row r="35" spans="1:6" ht="12.75" customHeight="1">
      <c r="A35" s="285">
        <v>20</v>
      </c>
      <c r="B35" s="274">
        <v>279819</v>
      </c>
      <c r="C35" s="210">
        <v>41425</v>
      </c>
      <c r="D35" s="278" t="s">
        <v>474</v>
      </c>
      <c r="E35" s="209" t="s">
        <v>282</v>
      </c>
      <c r="F35" s="276">
        <v>1590</v>
      </c>
    </row>
    <row r="36" spans="1:6" ht="12.75" customHeight="1">
      <c r="A36" s="273">
        <v>21</v>
      </c>
      <c r="B36" s="274">
        <v>6209</v>
      </c>
      <c r="C36" s="210">
        <v>41426</v>
      </c>
      <c r="D36" s="275" t="s">
        <v>475</v>
      </c>
      <c r="E36" s="209" t="s">
        <v>282</v>
      </c>
      <c r="F36" s="276">
        <v>3540</v>
      </c>
    </row>
    <row r="37" spans="1:6" ht="12.75" customHeight="1">
      <c r="A37" s="285">
        <v>22</v>
      </c>
      <c r="B37" s="274">
        <v>115501</v>
      </c>
      <c r="C37" s="210">
        <v>41425</v>
      </c>
      <c r="D37" s="275" t="s">
        <v>252</v>
      </c>
      <c r="E37" s="209" t="s">
        <v>282</v>
      </c>
      <c r="F37" s="276">
        <v>7300</v>
      </c>
    </row>
    <row r="38" spans="1:6" ht="12.75" customHeight="1">
      <c r="A38" s="273">
        <v>23</v>
      </c>
      <c r="B38" s="274">
        <v>6739</v>
      </c>
      <c r="C38" s="210">
        <v>41402</v>
      </c>
      <c r="D38" s="275" t="s">
        <v>433</v>
      </c>
      <c r="E38" s="209" t="s">
        <v>282</v>
      </c>
      <c r="F38" s="276">
        <v>6000</v>
      </c>
    </row>
    <row r="39" spans="1:6" ht="12.75" customHeight="1">
      <c r="A39" s="285">
        <v>24</v>
      </c>
      <c r="B39" s="274">
        <v>47050</v>
      </c>
      <c r="C39" s="210">
        <v>41403</v>
      </c>
      <c r="D39" s="275" t="s">
        <v>284</v>
      </c>
      <c r="E39" s="209" t="s">
        <v>282</v>
      </c>
      <c r="F39" s="276">
        <v>2040</v>
      </c>
    </row>
    <row r="40" spans="1:6" ht="13.5" customHeight="1" thickBot="1">
      <c r="A40" s="154"/>
      <c r="B40" s="279"/>
      <c r="C40" s="251"/>
      <c r="D40" s="208" t="s">
        <v>349</v>
      </c>
      <c r="E40" s="307" t="s">
        <v>282</v>
      </c>
      <c r="F40" s="308">
        <f>SUM(F16:F39)</f>
        <v>92065</v>
      </c>
    </row>
    <row r="41" spans="1:6" ht="7.5" customHeight="1">
      <c r="A41" s="272"/>
      <c r="B41" s="272"/>
      <c r="C41" s="281"/>
      <c r="D41" s="282"/>
      <c r="E41" s="272"/>
      <c r="F41" s="283"/>
    </row>
    <row r="42" spans="1:6" ht="12.75">
      <c r="A42" s="284" t="s">
        <v>461</v>
      </c>
      <c r="B42" s="284"/>
      <c r="C42" s="281"/>
      <c r="D42" s="282"/>
      <c r="E42" s="272"/>
      <c r="F42" s="283"/>
    </row>
    <row r="43" spans="1:6" ht="12.75">
      <c r="A43" s="272"/>
      <c r="B43" s="272"/>
      <c r="C43" s="281"/>
      <c r="D43" s="282"/>
      <c r="E43" s="272"/>
      <c r="F43" s="283"/>
    </row>
    <row r="44" spans="1:6" ht="12.75">
      <c r="A44" s="272"/>
      <c r="B44" s="272"/>
      <c r="C44" s="281"/>
      <c r="D44" s="282"/>
      <c r="E44" s="272"/>
      <c r="F44" s="283"/>
    </row>
    <row r="45" spans="1:6" ht="12.75">
      <c r="A45" s="272"/>
      <c r="B45" s="272"/>
      <c r="C45" s="281"/>
      <c r="D45" s="282"/>
      <c r="E45" s="272"/>
      <c r="F45" s="283"/>
    </row>
    <row r="46" spans="1:6" ht="13.5">
      <c r="A46" s="139"/>
      <c r="B46" s="139"/>
      <c r="C46" s="140" t="s">
        <v>205</v>
      </c>
      <c r="E46" s="140" t="s">
        <v>275</v>
      </c>
      <c r="F46" s="139"/>
    </row>
    <row r="47" spans="1:6" ht="13.5">
      <c r="A47" s="140"/>
      <c r="B47" s="140"/>
      <c r="C47" s="140" t="s">
        <v>317</v>
      </c>
      <c r="E47" s="140" t="s">
        <v>316</v>
      </c>
      <c r="F47" s="140"/>
    </row>
    <row r="48" spans="1:6" ht="13.5">
      <c r="A48" s="140"/>
      <c r="B48" s="140"/>
      <c r="C48" s="140"/>
      <c r="D48" s="140"/>
      <c r="E48" s="140"/>
      <c r="F48" s="140"/>
    </row>
    <row r="49" spans="1:6" ht="13.5">
      <c r="A49" s="140"/>
      <c r="B49" s="140"/>
      <c r="C49" s="140"/>
      <c r="D49" s="140"/>
      <c r="E49" s="140"/>
      <c r="F49" s="140"/>
    </row>
    <row r="50" spans="1:6" ht="13.5">
      <c r="A50" s="140"/>
      <c r="B50" s="140"/>
      <c r="C50" s="140"/>
      <c r="D50" s="139"/>
      <c r="E50" s="140"/>
      <c r="F50" s="216"/>
    </row>
    <row r="51" spans="1:6" ht="13.5">
      <c r="A51" s="139"/>
      <c r="B51" s="139"/>
      <c r="C51" s="139"/>
      <c r="D51" s="139"/>
      <c r="E51" s="140"/>
      <c r="F51" s="139"/>
    </row>
    <row r="52" spans="1:6" ht="13.5">
      <c r="A52" s="139"/>
      <c r="C52" s="140" t="s">
        <v>176</v>
      </c>
      <c r="D52" s="139"/>
      <c r="E52" s="185" t="s">
        <v>207</v>
      </c>
      <c r="F52" s="139"/>
    </row>
    <row r="53" spans="1:6" ht="13.5">
      <c r="A53" s="139"/>
      <c r="C53" s="140" t="s">
        <v>208</v>
      </c>
      <c r="D53" s="139"/>
      <c r="E53" s="185" t="s">
        <v>394</v>
      </c>
      <c r="F53" s="139"/>
    </row>
    <row r="54" spans="1:6" ht="13.5">
      <c r="A54" s="139"/>
      <c r="C54" s="140" t="s">
        <v>395</v>
      </c>
      <c r="D54" s="139"/>
      <c r="E54" s="137"/>
      <c r="F54" s="139"/>
    </row>
    <row r="55" spans="1:6" ht="13.5">
      <c r="A55" s="139"/>
      <c r="B55" s="139"/>
      <c r="C55" s="139"/>
      <c r="D55" s="139"/>
      <c r="E55" s="139"/>
      <c r="F55" s="139"/>
    </row>
  </sheetData>
  <sheetProtection/>
  <printOptions/>
  <pageMargins left="0.7" right="0.7" top="0.75" bottom="0.75" header="0.3" footer="0.3"/>
  <pageSetup horizontalDpi="600" verticalDpi="600" orientation="portrait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0"/>
  <sheetViews>
    <sheetView zoomScalePageLayoutView="0" workbookViewId="0" topLeftCell="A1">
      <pane xSplit="2" ySplit="3" topLeftCell="C9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26" sqref="E126"/>
    </sheetView>
  </sheetViews>
  <sheetFormatPr defaultColWidth="11.421875" defaultRowHeight="12.75"/>
  <cols>
    <col min="2" max="2" width="9.7109375" style="0" customWidth="1"/>
    <col min="3" max="3" width="12.7109375" style="0" customWidth="1"/>
    <col min="4" max="4" width="14.140625" style="0" customWidth="1"/>
    <col min="7" max="7" width="10.28125" style="0" customWidth="1"/>
  </cols>
  <sheetData>
    <row r="1" ht="12.75">
      <c r="A1" s="185"/>
    </row>
    <row r="2" spans="1:8" ht="42" customHeight="1">
      <c r="A2" s="186"/>
      <c r="B2" s="20" t="s">
        <v>8</v>
      </c>
      <c r="C2" s="606" t="s">
        <v>479</v>
      </c>
      <c r="D2" s="607"/>
      <c r="E2" s="20"/>
      <c r="F2" s="20"/>
      <c r="G2" s="15"/>
      <c r="H2" s="15"/>
    </row>
    <row r="3" spans="1:11" ht="22.5">
      <c r="A3" s="37" t="s">
        <v>0</v>
      </c>
      <c r="B3" s="37" t="s">
        <v>7</v>
      </c>
      <c r="C3" s="37" t="s">
        <v>1</v>
      </c>
      <c r="D3" s="37" t="s">
        <v>2</v>
      </c>
      <c r="E3" s="37" t="s">
        <v>3</v>
      </c>
      <c r="F3" s="37" t="s">
        <v>5</v>
      </c>
      <c r="G3" s="37" t="s">
        <v>9</v>
      </c>
      <c r="H3" s="37" t="s">
        <v>4</v>
      </c>
      <c r="I3" s="89"/>
      <c r="J3" s="197" t="s">
        <v>230</v>
      </c>
      <c r="K3" s="2"/>
    </row>
    <row r="4" spans="1:11" ht="13.5" customHeight="1">
      <c r="A4" s="187"/>
      <c r="B4" s="37"/>
      <c r="C4" s="321" t="s">
        <v>480</v>
      </c>
      <c r="D4" s="37" t="s">
        <v>213</v>
      </c>
      <c r="E4" s="94"/>
      <c r="F4" s="26"/>
      <c r="G4" s="118"/>
      <c r="H4" s="118">
        <v>198360</v>
      </c>
      <c r="I4" s="89"/>
      <c r="J4" s="113"/>
      <c r="K4" s="2"/>
    </row>
    <row r="5" spans="1:11" ht="13.5" customHeight="1">
      <c r="A5" s="187">
        <v>41428</v>
      </c>
      <c r="B5" s="17"/>
      <c r="C5" s="191" t="s">
        <v>221</v>
      </c>
      <c r="D5" s="194" t="s">
        <v>481</v>
      </c>
      <c r="E5" s="182"/>
      <c r="F5" s="26">
        <v>2600</v>
      </c>
      <c r="G5" s="33"/>
      <c r="H5" s="19">
        <f>(E5+H4)-SUM(F5:G5)</f>
        <v>195760</v>
      </c>
      <c r="J5" s="202"/>
      <c r="K5" s="305"/>
    </row>
    <row r="6" spans="1:11" ht="13.5" customHeight="1">
      <c r="A6" s="187"/>
      <c r="B6" s="17"/>
      <c r="C6" s="191" t="s">
        <v>406</v>
      </c>
      <c r="D6" s="194" t="s">
        <v>482</v>
      </c>
      <c r="E6" s="182">
        <v>15000</v>
      </c>
      <c r="F6" s="26">
        <v>15000</v>
      </c>
      <c r="G6" s="182"/>
      <c r="H6" s="19">
        <f aca="true" t="shared" si="0" ref="H6:H73">(E6+H5)-SUM(F6:G6)</f>
        <v>195760</v>
      </c>
      <c r="J6" s="303"/>
      <c r="K6" s="305"/>
    </row>
    <row r="7" spans="1:11" ht="13.5" customHeight="1">
      <c r="A7" s="187"/>
      <c r="B7" s="17"/>
      <c r="C7" s="191" t="s">
        <v>483</v>
      </c>
      <c r="D7" s="194" t="s">
        <v>482</v>
      </c>
      <c r="E7" s="182">
        <v>19400</v>
      </c>
      <c r="F7" s="26">
        <v>60000</v>
      </c>
      <c r="G7" s="182"/>
      <c r="H7" s="19">
        <f t="shared" si="0"/>
        <v>155160</v>
      </c>
      <c r="J7" s="303"/>
      <c r="K7" s="305"/>
    </row>
    <row r="8" spans="1:11" ht="13.5" customHeight="1">
      <c r="A8" s="188"/>
      <c r="B8" s="31"/>
      <c r="C8" s="191" t="s">
        <v>405</v>
      </c>
      <c r="D8" s="194" t="s">
        <v>484</v>
      </c>
      <c r="E8" s="182">
        <v>20000</v>
      </c>
      <c r="F8" s="26">
        <v>20000</v>
      </c>
      <c r="G8" s="182"/>
      <c r="H8" s="19">
        <f t="shared" si="0"/>
        <v>155160</v>
      </c>
      <c r="I8" t="s">
        <v>567</v>
      </c>
      <c r="J8" s="202">
        <v>23000</v>
      </c>
      <c r="K8" s="207" t="s">
        <v>545</v>
      </c>
    </row>
    <row r="9" spans="1:11" ht="13.5" customHeight="1">
      <c r="A9" s="188"/>
      <c r="B9" s="31"/>
      <c r="C9" s="191" t="s">
        <v>485</v>
      </c>
      <c r="D9" s="194" t="s">
        <v>424</v>
      </c>
      <c r="E9" s="182"/>
      <c r="F9" s="26">
        <v>24490</v>
      </c>
      <c r="G9" s="182"/>
      <c r="H9" s="19">
        <f t="shared" si="0"/>
        <v>130670</v>
      </c>
      <c r="J9" s="303">
        <v>22015</v>
      </c>
      <c r="K9" s="305" t="s">
        <v>555</v>
      </c>
    </row>
    <row r="10" spans="1:11" ht="13.5" customHeight="1">
      <c r="A10" s="188"/>
      <c r="B10" s="31"/>
      <c r="C10" s="191" t="s">
        <v>488</v>
      </c>
      <c r="D10" s="194" t="s">
        <v>318</v>
      </c>
      <c r="E10" s="182"/>
      <c r="F10" s="26">
        <v>2800</v>
      </c>
      <c r="G10" s="182"/>
      <c r="H10" s="19">
        <f t="shared" si="0"/>
        <v>127870</v>
      </c>
      <c r="I10" t="s">
        <v>566</v>
      </c>
      <c r="J10" s="202">
        <v>22900</v>
      </c>
      <c r="K10" s="207" t="s">
        <v>493</v>
      </c>
    </row>
    <row r="11" spans="1:11" ht="13.5" customHeight="1">
      <c r="A11" s="188"/>
      <c r="B11" s="31"/>
      <c r="C11" s="191" t="s">
        <v>221</v>
      </c>
      <c r="D11" s="194" t="s">
        <v>489</v>
      </c>
      <c r="E11" s="182">
        <v>1400</v>
      </c>
      <c r="F11" s="26">
        <v>12470</v>
      </c>
      <c r="G11" s="182"/>
      <c r="H11" s="19">
        <f t="shared" si="0"/>
        <v>116800</v>
      </c>
      <c r="J11" s="303">
        <v>25500</v>
      </c>
      <c r="K11" s="305" t="s">
        <v>493</v>
      </c>
    </row>
    <row r="12" spans="1:11" ht="13.5" customHeight="1">
      <c r="A12" s="188">
        <v>41429</v>
      </c>
      <c r="B12" s="31"/>
      <c r="C12" s="199" t="s">
        <v>403</v>
      </c>
      <c r="D12" s="194"/>
      <c r="E12" s="182">
        <v>211630</v>
      </c>
      <c r="F12" s="26"/>
      <c r="G12" s="182"/>
      <c r="H12" s="19">
        <f t="shared" si="0"/>
        <v>328430</v>
      </c>
      <c r="J12" s="53">
        <v>19058</v>
      </c>
      <c r="K12" s="305" t="s">
        <v>463</v>
      </c>
    </row>
    <row r="13" spans="1:11" ht="13.5" customHeight="1">
      <c r="A13" s="188"/>
      <c r="B13" s="31"/>
      <c r="C13" s="191" t="s">
        <v>233</v>
      </c>
      <c r="D13" s="194" t="s">
        <v>490</v>
      </c>
      <c r="E13" s="182"/>
      <c r="F13" s="26">
        <v>63000</v>
      </c>
      <c r="G13" s="182"/>
      <c r="H13" s="19">
        <f t="shared" si="0"/>
        <v>265430</v>
      </c>
      <c r="J13" s="53">
        <v>1590</v>
      </c>
      <c r="K13" s="305" t="s">
        <v>97</v>
      </c>
    </row>
    <row r="14" spans="1:11" ht="13.5" customHeight="1">
      <c r="A14" s="188"/>
      <c r="B14" s="31"/>
      <c r="C14" s="191" t="s">
        <v>406</v>
      </c>
      <c r="D14" s="194" t="s">
        <v>423</v>
      </c>
      <c r="E14" s="182"/>
      <c r="F14" s="26">
        <v>15480</v>
      </c>
      <c r="G14" s="182"/>
      <c r="H14" s="19">
        <f t="shared" si="0"/>
        <v>249950</v>
      </c>
      <c r="J14" s="53">
        <v>25</v>
      </c>
      <c r="K14" s="305"/>
    </row>
    <row r="15" spans="1:11" ht="13.5" customHeight="1">
      <c r="A15" s="188"/>
      <c r="B15" s="31"/>
      <c r="C15" s="191" t="s">
        <v>221</v>
      </c>
      <c r="D15" s="194" t="s">
        <v>443</v>
      </c>
      <c r="E15" s="182"/>
      <c r="F15" s="26">
        <v>2260</v>
      </c>
      <c r="G15" s="182"/>
      <c r="H15" s="19">
        <f t="shared" si="0"/>
        <v>247690</v>
      </c>
      <c r="J15" s="96">
        <v>24990</v>
      </c>
      <c r="K15" s="305" t="s">
        <v>562</v>
      </c>
    </row>
    <row r="16" spans="1:11" ht="13.5" customHeight="1">
      <c r="A16" s="188">
        <v>41430</v>
      </c>
      <c r="B16" s="31"/>
      <c r="C16" s="191" t="s">
        <v>231</v>
      </c>
      <c r="D16" s="194" t="s">
        <v>415</v>
      </c>
      <c r="E16" s="182"/>
      <c r="F16" s="26">
        <v>3660</v>
      </c>
      <c r="G16" s="182"/>
      <c r="H16" s="19">
        <f t="shared" si="0"/>
        <v>244030</v>
      </c>
      <c r="J16" s="96">
        <v>30500</v>
      </c>
      <c r="K16" s="305" t="s">
        <v>568</v>
      </c>
    </row>
    <row r="17" spans="1:11" ht="13.5" customHeight="1">
      <c r="A17" s="188"/>
      <c r="B17" s="31"/>
      <c r="C17" s="191" t="s">
        <v>491</v>
      </c>
      <c r="D17" s="194" t="s">
        <v>423</v>
      </c>
      <c r="E17" s="182">
        <v>4120</v>
      </c>
      <c r="F17" s="26">
        <v>20000</v>
      </c>
      <c r="G17" s="182"/>
      <c r="H17" s="19">
        <f t="shared" si="0"/>
        <v>228150</v>
      </c>
      <c r="J17" s="96">
        <v>10500</v>
      </c>
      <c r="K17" s="305" t="s">
        <v>583</v>
      </c>
    </row>
    <row r="18" spans="1:11" ht="13.5" customHeight="1">
      <c r="A18" s="188"/>
      <c r="B18" s="31"/>
      <c r="C18" s="191" t="s">
        <v>222</v>
      </c>
      <c r="D18" s="194" t="s">
        <v>492</v>
      </c>
      <c r="E18" s="3"/>
      <c r="F18" s="26">
        <v>4000</v>
      </c>
      <c r="G18" s="182"/>
      <c r="H18" s="19">
        <f t="shared" si="0"/>
        <v>224150</v>
      </c>
      <c r="J18" s="322"/>
      <c r="K18" s="323"/>
    </row>
    <row r="19" spans="1:11" ht="13.5" customHeight="1">
      <c r="A19" s="188"/>
      <c r="B19" s="31"/>
      <c r="C19" s="191" t="s">
        <v>518</v>
      </c>
      <c r="D19" s="194" t="s">
        <v>423</v>
      </c>
      <c r="E19" s="182"/>
      <c r="F19" s="26">
        <v>15460</v>
      </c>
      <c r="G19" s="182"/>
      <c r="H19" s="19">
        <f t="shared" si="0"/>
        <v>208690</v>
      </c>
      <c r="J19" s="322"/>
      <c r="K19" s="323"/>
    </row>
    <row r="20" spans="1:11" ht="13.5" customHeight="1">
      <c r="A20" s="188"/>
      <c r="B20" s="31"/>
      <c r="C20" s="191" t="s">
        <v>233</v>
      </c>
      <c r="D20" s="194" t="s">
        <v>494</v>
      </c>
      <c r="E20" s="3"/>
      <c r="F20" s="26">
        <v>2932</v>
      </c>
      <c r="G20" s="182"/>
      <c r="H20" s="19">
        <f t="shared" si="0"/>
        <v>205758</v>
      </c>
      <c r="J20" s="3"/>
      <c r="K20" s="316"/>
    </row>
    <row r="21" spans="1:11" ht="13.5" customHeight="1">
      <c r="A21" s="188">
        <v>41431</v>
      </c>
      <c r="B21" s="31"/>
      <c r="C21" s="191" t="s">
        <v>221</v>
      </c>
      <c r="D21" s="194" t="s">
        <v>447</v>
      </c>
      <c r="E21" s="3"/>
      <c r="F21" s="26">
        <v>43852</v>
      </c>
      <c r="G21" s="182"/>
      <c r="H21" s="19">
        <f t="shared" si="0"/>
        <v>161906</v>
      </c>
      <c r="J21" s="3"/>
      <c r="K21" s="207"/>
    </row>
    <row r="22" spans="1:11" ht="13.5" customHeight="1">
      <c r="A22" s="188"/>
      <c r="B22" s="31"/>
      <c r="C22" s="191" t="s">
        <v>223</v>
      </c>
      <c r="D22" s="194" t="s">
        <v>495</v>
      </c>
      <c r="E22" s="3"/>
      <c r="F22" s="26">
        <v>6240</v>
      </c>
      <c r="G22" s="182"/>
      <c r="H22" s="19">
        <f t="shared" si="0"/>
        <v>155666</v>
      </c>
      <c r="J22" s="3"/>
      <c r="K22" s="207"/>
    </row>
    <row r="23" spans="1:11" ht="13.5" customHeight="1">
      <c r="A23" s="188"/>
      <c r="B23" s="31"/>
      <c r="C23" s="191" t="s">
        <v>222</v>
      </c>
      <c r="D23" s="194" t="s">
        <v>415</v>
      </c>
      <c r="E23" s="3"/>
      <c r="F23" s="26">
        <v>6000</v>
      </c>
      <c r="G23" s="182"/>
      <c r="H23" s="19">
        <f t="shared" si="0"/>
        <v>149666</v>
      </c>
      <c r="J23" s="3"/>
      <c r="K23" s="207"/>
    </row>
    <row r="24" spans="1:11" ht="13.5" customHeight="1">
      <c r="A24" s="188"/>
      <c r="B24" s="31"/>
      <c r="C24" s="191" t="s">
        <v>221</v>
      </c>
      <c r="D24" s="194" t="s">
        <v>415</v>
      </c>
      <c r="E24" s="182"/>
      <c r="F24" s="26">
        <v>11800</v>
      </c>
      <c r="G24" s="182"/>
      <c r="H24" s="19">
        <f t="shared" si="0"/>
        <v>137866</v>
      </c>
      <c r="J24" s="3"/>
      <c r="K24" s="207"/>
    </row>
    <row r="25" spans="1:11" ht="13.5" customHeight="1">
      <c r="A25" s="188"/>
      <c r="B25" s="31"/>
      <c r="C25" s="191" t="s">
        <v>231</v>
      </c>
      <c r="D25" s="194" t="s">
        <v>496</v>
      </c>
      <c r="E25" s="3"/>
      <c r="F25" s="26">
        <v>1500</v>
      </c>
      <c r="G25" s="182"/>
      <c r="H25" s="19">
        <f t="shared" si="0"/>
        <v>136366</v>
      </c>
      <c r="J25" s="3"/>
      <c r="K25" s="207"/>
    </row>
    <row r="26" spans="1:11" ht="13.5" customHeight="1">
      <c r="A26" s="188">
        <v>41432</v>
      </c>
      <c r="B26" s="31"/>
      <c r="C26" s="191" t="s">
        <v>506</v>
      </c>
      <c r="D26" s="194" t="s">
        <v>497</v>
      </c>
      <c r="E26" s="3"/>
      <c r="F26" s="26">
        <v>8000</v>
      </c>
      <c r="G26" s="182"/>
      <c r="H26" s="19">
        <f t="shared" si="0"/>
        <v>128366</v>
      </c>
      <c r="J26" s="3"/>
      <c r="K26" s="207"/>
    </row>
    <row r="27" spans="1:11" ht="13.5" customHeight="1">
      <c r="A27" s="188"/>
      <c r="B27" s="31"/>
      <c r="C27" s="191" t="s">
        <v>225</v>
      </c>
      <c r="D27" s="194" t="s">
        <v>497</v>
      </c>
      <c r="E27" s="182"/>
      <c r="F27" s="26">
        <v>6000</v>
      </c>
      <c r="G27" s="182"/>
      <c r="H27" s="19">
        <f t="shared" si="0"/>
        <v>122366</v>
      </c>
      <c r="J27" s="3"/>
      <c r="K27" s="207"/>
    </row>
    <row r="28" spans="1:11" ht="13.5" customHeight="1">
      <c r="A28" s="188"/>
      <c r="B28" s="31"/>
      <c r="C28" s="191" t="s">
        <v>223</v>
      </c>
      <c r="D28" s="194" t="s">
        <v>497</v>
      </c>
      <c r="E28" s="182"/>
      <c r="F28" s="26">
        <v>6000</v>
      </c>
      <c r="G28" s="182"/>
      <c r="H28" s="19">
        <f t="shared" si="0"/>
        <v>116366</v>
      </c>
      <c r="J28" s="3"/>
      <c r="K28" s="207"/>
    </row>
    <row r="29" spans="1:11" ht="13.5" customHeight="1">
      <c r="A29" s="188"/>
      <c r="B29" s="31"/>
      <c r="C29" s="191" t="s">
        <v>301</v>
      </c>
      <c r="D29" s="194" t="s">
        <v>422</v>
      </c>
      <c r="E29" s="182"/>
      <c r="F29" s="26">
        <v>4180</v>
      </c>
      <c r="G29" s="182"/>
      <c r="H29" s="19">
        <f t="shared" si="0"/>
        <v>112186</v>
      </c>
      <c r="J29" s="3"/>
      <c r="K29" s="207"/>
    </row>
    <row r="30" spans="1:11" ht="13.5" customHeight="1">
      <c r="A30" s="188"/>
      <c r="B30" s="31"/>
      <c r="C30" s="191" t="s">
        <v>359</v>
      </c>
      <c r="D30" s="194" t="s">
        <v>498</v>
      </c>
      <c r="E30" s="299"/>
      <c r="F30" s="26">
        <v>11300</v>
      </c>
      <c r="G30" s="182"/>
      <c r="H30" s="19">
        <f t="shared" si="0"/>
        <v>100886</v>
      </c>
      <c r="J30" s="3"/>
      <c r="K30" s="207"/>
    </row>
    <row r="31" spans="1:11" ht="13.5" customHeight="1">
      <c r="A31" s="188"/>
      <c r="B31" s="31"/>
      <c r="C31" s="191" t="s">
        <v>359</v>
      </c>
      <c r="D31" s="194" t="s">
        <v>415</v>
      </c>
      <c r="E31" s="299"/>
      <c r="F31" s="26">
        <v>3660</v>
      </c>
      <c r="G31" s="182"/>
      <c r="H31" s="19">
        <f t="shared" si="0"/>
        <v>97226</v>
      </c>
      <c r="J31" s="3"/>
      <c r="K31" s="207"/>
    </row>
    <row r="32" spans="1:11" ht="13.5" customHeight="1">
      <c r="A32" s="188"/>
      <c r="B32" s="31"/>
      <c r="C32" s="191" t="s">
        <v>231</v>
      </c>
      <c r="D32" s="194" t="s">
        <v>501</v>
      </c>
      <c r="E32" s="182">
        <v>17070</v>
      </c>
      <c r="F32" s="26">
        <v>17070</v>
      </c>
      <c r="G32" s="182"/>
      <c r="H32" s="19">
        <f t="shared" si="0"/>
        <v>97226</v>
      </c>
      <c r="J32" s="3"/>
      <c r="K32" s="207"/>
    </row>
    <row r="33" spans="1:10" ht="13.5" customHeight="1">
      <c r="A33" s="188"/>
      <c r="B33" s="31"/>
      <c r="C33" s="191" t="s">
        <v>301</v>
      </c>
      <c r="D33" s="194" t="s">
        <v>499</v>
      </c>
      <c r="E33" s="182"/>
      <c r="F33" s="26">
        <v>1150</v>
      </c>
      <c r="G33" s="182"/>
      <c r="H33" s="19">
        <f t="shared" si="0"/>
        <v>96076</v>
      </c>
      <c r="J33" s="183"/>
    </row>
    <row r="34" spans="1:10" ht="13.5" customHeight="1">
      <c r="A34" s="188"/>
      <c r="B34" s="31"/>
      <c r="C34" s="191" t="s">
        <v>471</v>
      </c>
      <c r="D34" s="194" t="s">
        <v>500</v>
      </c>
      <c r="E34" s="182"/>
      <c r="F34" s="26">
        <v>11612</v>
      </c>
      <c r="G34" s="182"/>
      <c r="H34" s="19">
        <f t="shared" si="0"/>
        <v>84464</v>
      </c>
      <c r="J34" s="183"/>
    </row>
    <row r="35" spans="1:10" ht="13.5" customHeight="1">
      <c r="A35" s="188"/>
      <c r="B35" s="31"/>
      <c r="C35" s="191" t="s">
        <v>231</v>
      </c>
      <c r="D35" s="194" t="s">
        <v>415</v>
      </c>
      <c r="E35" s="182"/>
      <c r="F35" s="26">
        <v>2440</v>
      </c>
      <c r="G35" s="182"/>
      <c r="H35" s="19">
        <f t="shared" si="0"/>
        <v>82024</v>
      </c>
      <c r="J35" s="183"/>
    </row>
    <row r="36" spans="1:10" ht="13.5" customHeight="1">
      <c r="A36" s="188">
        <v>41436</v>
      </c>
      <c r="B36" s="31"/>
      <c r="C36" s="199" t="s">
        <v>502</v>
      </c>
      <c r="D36" s="194" t="s">
        <v>503</v>
      </c>
      <c r="E36" s="182">
        <v>30300</v>
      </c>
      <c r="F36" s="26"/>
      <c r="G36" s="182"/>
      <c r="H36" s="19">
        <f t="shared" si="0"/>
        <v>112324</v>
      </c>
      <c r="J36" s="183"/>
    </row>
    <row r="37" spans="1:10" ht="13.5" customHeight="1">
      <c r="A37" s="188"/>
      <c r="B37" s="31"/>
      <c r="C37" s="199" t="s">
        <v>504</v>
      </c>
      <c r="D37" s="194" t="s">
        <v>541</v>
      </c>
      <c r="E37" s="182">
        <v>54152</v>
      </c>
      <c r="F37" s="26"/>
      <c r="G37" s="182"/>
      <c r="H37" s="19">
        <f t="shared" si="0"/>
        <v>166476</v>
      </c>
      <c r="J37" s="183"/>
    </row>
    <row r="38" spans="1:10" ht="13.5" customHeight="1">
      <c r="A38" s="188"/>
      <c r="B38" s="31"/>
      <c r="C38" s="191" t="s">
        <v>221</v>
      </c>
      <c r="D38" s="194" t="s">
        <v>505</v>
      </c>
      <c r="E38" s="182"/>
      <c r="F38" s="26">
        <v>3400</v>
      </c>
      <c r="G38" s="182"/>
      <c r="H38" s="19">
        <f t="shared" si="0"/>
        <v>163076</v>
      </c>
      <c r="J38" s="183"/>
    </row>
    <row r="39" spans="1:10" ht="13.5" customHeight="1">
      <c r="A39" s="188"/>
      <c r="B39" s="31"/>
      <c r="C39" s="191" t="s">
        <v>507</v>
      </c>
      <c r="D39" s="194" t="s">
        <v>508</v>
      </c>
      <c r="E39" s="182"/>
      <c r="F39" s="26">
        <v>6000</v>
      </c>
      <c r="G39" s="182"/>
      <c r="H39" s="19">
        <f t="shared" si="0"/>
        <v>157076</v>
      </c>
      <c r="J39" s="183"/>
    </row>
    <row r="40" spans="1:10" ht="13.5" customHeight="1">
      <c r="A40" s="188"/>
      <c r="B40" s="31"/>
      <c r="C40" s="191" t="s">
        <v>234</v>
      </c>
      <c r="D40" s="194" t="s">
        <v>509</v>
      </c>
      <c r="E40" s="182"/>
      <c r="F40" s="26">
        <v>30000</v>
      </c>
      <c r="G40" s="182"/>
      <c r="H40" s="19">
        <f t="shared" si="0"/>
        <v>127076</v>
      </c>
      <c r="J40" s="183"/>
    </row>
    <row r="41" spans="1:10" ht="13.5" customHeight="1">
      <c r="A41" s="188"/>
      <c r="B41" s="31"/>
      <c r="C41" s="191" t="s">
        <v>221</v>
      </c>
      <c r="D41" s="194" t="s">
        <v>510</v>
      </c>
      <c r="E41" s="182">
        <v>37674</v>
      </c>
      <c r="F41" s="26">
        <v>38450</v>
      </c>
      <c r="G41" s="182"/>
      <c r="H41" s="19">
        <f t="shared" si="0"/>
        <v>126300</v>
      </c>
      <c r="J41" s="183"/>
    </row>
    <row r="42" spans="1:10" ht="13.5" customHeight="1">
      <c r="A42" s="188"/>
      <c r="B42" s="31"/>
      <c r="C42" s="191" t="s">
        <v>221</v>
      </c>
      <c r="D42" s="194" t="s">
        <v>511</v>
      </c>
      <c r="E42" s="182"/>
      <c r="F42" s="26">
        <v>4514</v>
      </c>
      <c r="G42" s="182"/>
      <c r="H42" s="19">
        <f t="shared" si="0"/>
        <v>121786</v>
      </c>
      <c r="J42" s="183"/>
    </row>
    <row r="43" spans="1:10" ht="13.5" customHeight="1">
      <c r="A43" s="188">
        <v>41438</v>
      </c>
      <c r="B43" s="31"/>
      <c r="C43" s="191" t="s">
        <v>264</v>
      </c>
      <c r="D43" s="194" t="s">
        <v>517</v>
      </c>
      <c r="E43" s="182"/>
      <c r="F43" s="26">
        <v>6000</v>
      </c>
      <c r="G43" s="182"/>
      <c r="H43" s="19">
        <f t="shared" si="0"/>
        <v>115786</v>
      </c>
      <c r="J43" s="183"/>
    </row>
    <row r="44" spans="1:10" ht="13.5" customHeight="1">
      <c r="A44" s="188"/>
      <c r="B44" s="31"/>
      <c r="C44" s="191" t="s">
        <v>225</v>
      </c>
      <c r="D44" s="194" t="s">
        <v>517</v>
      </c>
      <c r="E44" s="182"/>
      <c r="F44" s="26">
        <v>6500</v>
      </c>
      <c r="G44" s="182"/>
      <c r="H44" s="19">
        <f t="shared" si="0"/>
        <v>109286</v>
      </c>
      <c r="J44" s="183"/>
    </row>
    <row r="45" spans="1:10" ht="13.5" customHeight="1">
      <c r="A45" s="188"/>
      <c r="B45" s="31"/>
      <c r="C45" s="191" t="s">
        <v>366</v>
      </c>
      <c r="D45" s="194" t="s">
        <v>517</v>
      </c>
      <c r="E45" s="182"/>
      <c r="F45" s="26">
        <v>5700</v>
      </c>
      <c r="G45" s="182"/>
      <c r="H45" s="19">
        <f t="shared" si="0"/>
        <v>103586</v>
      </c>
      <c r="J45" s="183"/>
    </row>
    <row r="46" spans="1:10" ht="13.5" customHeight="1">
      <c r="A46" s="188"/>
      <c r="B46" s="31"/>
      <c r="C46" s="191" t="s">
        <v>453</v>
      </c>
      <c r="D46" s="194" t="s">
        <v>512</v>
      </c>
      <c r="E46" s="182"/>
      <c r="F46" s="26">
        <v>14883</v>
      </c>
      <c r="G46" s="182"/>
      <c r="H46" s="19">
        <f t="shared" si="0"/>
        <v>88703</v>
      </c>
      <c r="J46" s="183"/>
    </row>
    <row r="47" spans="1:10" ht="13.5" customHeight="1">
      <c r="A47" s="188"/>
      <c r="B47" s="31"/>
      <c r="C47" s="191" t="s">
        <v>221</v>
      </c>
      <c r="D47" s="194" t="s">
        <v>515</v>
      </c>
      <c r="E47" s="182"/>
      <c r="F47" s="26">
        <v>6490</v>
      </c>
      <c r="G47" s="182"/>
      <c r="H47" s="19">
        <f t="shared" si="0"/>
        <v>82213</v>
      </c>
      <c r="J47" s="183"/>
    </row>
    <row r="48" spans="1:10" ht="13.5" customHeight="1">
      <c r="A48" s="188">
        <v>41439</v>
      </c>
      <c r="B48" s="31"/>
      <c r="C48" s="199" t="s">
        <v>514</v>
      </c>
      <c r="D48" s="194" t="s">
        <v>516</v>
      </c>
      <c r="E48" s="182">
        <v>55769</v>
      </c>
      <c r="F48" s="26"/>
      <c r="G48" s="182"/>
      <c r="H48" s="19">
        <f t="shared" si="0"/>
        <v>137982</v>
      </c>
      <c r="J48" s="183"/>
    </row>
    <row r="49" spans="1:10" ht="13.5" customHeight="1">
      <c r="A49" s="188"/>
      <c r="B49" s="31"/>
      <c r="C49" s="191" t="s">
        <v>231</v>
      </c>
      <c r="D49" s="194" t="s">
        <v>440</v>
      </c>
      <c r="E49" s="182"/>
      <c r="F49" s="26">
        <v>1830</v>
      </c>
      <c r="G49" s="182"/>
      <c r="H49" s="19">
        <f t="shared" si="0"/>
        <v>136152</v>
      </c>
      <c r="J49" s="183"/>
    </row>
    <row r="50" spans="1:10" ht="13.5" customHeight="1">
      <c r="A50" s="188">
        <v>41441</v>
      </c>
      <c r="B50" s="31"/>
      <c r="C50" s="191" t="s">
        <v>463</v>
      </c>
      <c r="D50" s="194" t="s">
        <v>521</v>
      </c>
      <c r="E50" s="182">
        <v>3680</v>
      </c>
      <c r="F50" s="26">
        <v>3680</v>
      </c>
      <c r="G50" s="182"/>
      <c r="H50" s="19">
        <f t="shared" si="0"/>
        <v>136152</v>
      </c>
      <c r="J50" s="183"/>
    </row>
    <row r="51" spans="1:10" ht="13.5" customHeight="1">
      <c r="A51" s="188"/>
      <c r="B51" s="31"/>
      <c r="C51" s="191" t="s">
        <v>231</v>
      </c>
      <c r="D51" s="194" t="s">
        <v>522</v>
      </c>
      <c r="E51" s="182"/>
      <c r="F51" s="26">
        <v>4196</v>
      </c>
      <c r="G51" s="182"/>
      <c r="H51" s="19">
        <f t="shared" si="0"/>
        <v>131956</v>
      </c>
      <c r="J51" s="183"/>
    </row>
    <row r="52" spans="1:10" ht="13.5" customHeight="1">
      <c r="A52" s="188"/>
      <c r="B52" s="31"/>
      <c r="C52" s="191" t="s">
        <v>463</v>
      </c>
      <c r="D52" s="194" t="s">
        <v>523</v>
      </c>
      <c r="E52" s="182"/>
      <c r="F52" s="26">
        <v>10000</v>
      </c>
      <c r="G52" s="182"/>
      <c r="H52" s="19">
        <f t="shared" si="0"/>
        <v>121956</v>
      </c>
      <c r="J52" s="183"/>
    </row>
    <row r="53" spans="1:11" ht="13.5" customHeight="1">
      <c r="A53" s="324">
        <v>41443</v>
      </c>
      <c r="B53" s="31"/>
      <c r="C53" s="199" t="s">
        <v>519</v>
      </c>
      <c r="D53" s="194" t="s">
        <v>520</v>
      </c>
      <c r="E53" s="182">
        <v>42970</v>
      </c>
      <c r="F53" s="26">
        <v>8942</v>
      </c>
      <c r="G53" s="182"/>
      <c r="H53" s="19">
        <f t="shared" si="0"/>
        <v>155984</v>
      </c>
      <c r="J53" s="183"/>
      <c r="K53" s="44"/>
    </row>
    <row r="54" spans="1:11" ht="13.5" customHeight="1">
      <c r="A54" s="188"/>
      <c r="B54" s="31"/>
      <c r="C54" s="191" t="s">
        <v>231</v>
      </c>
      <c r="D54" s="194"/>
      <c r="E54" s="182"/>
      <c r="F54" s="26">
        <v>1830</v>
      </c>
      <c r="G54" s="182"/>
      <c r="H54" s="19">
        <f t="shared" si="0"/>
        <v>154154</v>
      </c>
      <c r="J54" s="183"/>
      <c r="K54" s="44"/>
    </row>
    <row r="55" spans="1:11" ht="13.5" customHeight="1">
      <c r="A55" s="188"/>
      <c r="B55" s="31"/>
      <c r="C55" s="191" t="s">
        <v>519</v>
      </c>
      <c r="D55" s="194" t="s">
        <v>524</v>
      </c>
      <c r="E55" s="182">
        <v>37950</v>
      </c>
      <c r="F55" s="26"/>
      <c r="G55" s="182"/>
      <c r="H55" s="19">
        <f t="shared" si="0"/>
        <v>192104</v>
      </c>
      <c r="J55" s="183"/>
      <c r="K55" s="44"/>
    </row>
    <row r="56" spans="1:11" ht="13.5" customHeight="1">
      <c r="A56" s="188"/>
      <c r="B56" s="31"/>
      <c r="C56" s="191" t="s">
        <v>290</v>
      </c>
      <c r="D56" s="194" t="s">
        <v>525</v>
      </c>
      <c r="E56" s="182"/>
      <c r="F56" s="26">
        <v>2380</v>
      </c>
      <c r="G56" s="182"/>
      <c r="H56" s="19">
        <f t="shared" si="0"/>
        <v>189724</v>
      </c>
      <c r="J56" s="183"/>
      <c r="K56" s="44"/>
    </row>
    <row r="57" spans="1:11" ht="13.5" customHeight="1">
      <c r="A57" s="188"/>
      <c r="B57" s="31"/>
      <c r="C57" s="191" t="s">
        <v>231</v>
      </c>
      <c r="D57" s="194" t="s">
        <v>530</v>
      </c>
      <c r="E57" s="182"/>
      <c r="F57" s="26">
        <v>2500</v>
      </c>
      <c r="G57" s="182"/>
      <c r="H57" s="19">
        <f t="shared" si="0"/>
        <v>187224</v>
      </c>
      <c r="J57" s="183"/>
      <c r="K57" s="44"/>
    </row>
    <row r="58" spans="1:11" ht="13.5" customHeight="1">
      <c r="A58" s="188"/>
      <c r="B58" s="31"/>
      <c r="C58" s="191" t="s">
        <v>526</v>
      </c>
      <c r="D58" s="194" t="s">
        <v>527</v>
      </c>
      <c r="E58" s="182"/>
      <c r="F58" s="26">
        <v>24990</v>
      </c>
      <c r="G58" s="182"/>
      <c r="H58" s="19">
        <f t="shared" si="0"/>
        <v>162234</v>
      </c>
      <c r="J58" s="183"/>
      <c r="K58" s="44"/>
    </row>
    <row r="59" spans="1:11" ht="13.5" customHeight="1">
      <c r="A59" s="188"/>
      <c r="B59" s="31"/>
      <c r="C59" s="191" t="s">
        <v>528</v>
      </c>
      <c r="D59" s="194" t="s">
        <v>529</v>
      </c>
      <c r="E59" s="182"/>
      <c r="F59" s="96">
        <v>36000</v>
      </c>
      <c r="G59" s="182"/>
      <c r="H59" s="19">
        <f t="shared" si="0"/>
        <v>126234</v>
      </c>
      <c r="J59" s="183"/>
      <c r="K59" s="44"/>
    </row>
    <row r="60" spans="1:11" ht="13.5" customHeight="1">
      <c r="A60" s="188">
        <v>41444</v>
      </c>
      <c r="B60" s="31"/>
      <c r="C60" s="191" t="s">
        <v>406</v>
      </c>
      <c r="D60" s="194" t="s">
        <v>532</v>
      </c>
      <c r="E60" s="182"/>
      <c r="F60" s="26">
        <v>3900</v>
      </c>
      <c r="G60" s="182"/>
      <c r="H60" s="19">
        <f t="shared" si="0"/>
        <v>122334</v>
      </c>
      <c r="J60" s="183"/>
      <c r="K60" s="44"/>
    </row>
    <row r="61" spans="1:11" ht="13.5" customHeight="1">
      <c r="A61" s="188">
        <v>41445</v>
      </c>
      <c r="B61" s="31"/>
      <c r="C61" s="191" t="s">
        <v>533</v>
      </c>
      <c r="D61" s="194" t="s">
        <v>492</v>
      </c>
      <c r="E61" s="182"/>
      <c r="F61" s="26">
        <v>2000</v>
      </c>
      <c r="G61" s="182"/>
      <c r="H61" s="19">
        <f t="shared" si="0"/>
        <v>120334</v>
      </c>
      <c r="J61" s="183"/>
      <c r="K61" s="44"/>
    </row>
    <row r="62" spans="1:11" ht="13.5" customHeight="1">
      <c r="A62" s="188"/>
      <c r="B62" s="31"/>
      <c r="C62" s="191" t="s">
        <v>221</v>
      </c>
      <c r="D62" s="194" t="s">
        <v>434</v>
      </c>
      <c r="E62" s="182"/>
      <c r="F62" s="26">
        <v>9720</v>
      </c>
      <c r="G62" s="182"/>
      <c r="H62" s="19">
        <f t="shared" si="0"/>
        <v>110614</v>
      </c>
      <c r="J62" s="183"/>
      <c r="K62" s="44"/>
    </row>
    <row r="63" spans="1:11" ht="13.5" customHeight="1">
      <c r="A63" s="188"/>
      <c r="B63" s="31"/>
      <c r="C63" s="191" t="s">
        <v>221</v>
      </c>
      <c r="D63" s="194" t="s">
        <v>97</v>
      </c>
      <c r="E63" s="182"/>
      <c r="F63" s="96">
        <v>1474</v>
      </c>
      <c r="G63" s="182"/>
      <c r="H63" s="19">
        <f t="shared" si="0"/>
        <v>109140</v>
      </c>
      <c r="J63" s="183"/>
      <c r="K63" s="44"/>
    </row>
    <row r="64" spans="1:11" ht="13.5" customHeight="1">
      <c r="A64" s="188"/>
      <c r="B64" s="31"/>
      <c r="C64" s="199" t="s">
        <v>534</v>
      </c>
      <c r="D64" s="194"/>
      <c r="E64" s="182">
        <v>24990</v>
      </c>
      <c r="F64" s="26"/>
      <c r="G64" s="182"/>
      <c r="H64" s="19">
        <f t="shared" si="0"/>
        <v>134130</v>
      </c>
      <c r="J64" s="183"/>
      <c r="K64" s="44"/>
    </row>
    <row r="65" spans="1:11" ht="13.5" customHeight="1">
      <c r="A65" s="188">
        <v>41445</v>
      </c>
      <c r="B65" s="31"/>
      <c r="C65" s="191" t="s">
        <v>221</v>
      </c>
      <c r="D65" s="194" t="s">
        <v>536</v>
      </c>
      <c r="E65" s="182"/>
      <c r="F65" s="26">
        <v>6650</v>
      </c>
      <c r="G65" s="182"/>
      <c r="H65" s="19">
        <f t="shared" si="0"/>
        <v>127480</v>
      </c>
      <c r="J65" s="183"/>
      <c r="K65" s="44"/>
    </row>
    <row r="66" spans="1:11" ht="13.5" customHeight="1">
      <c r="A66" s="188"/>
      <c r="B66" s="31"/>
      <c r="C66" s="191" t="s">
        <v>225</v>
      </c>
      <c r="D66" s="194" t="s">
        <v>416</v>
      </c>
      <c r="E66" s="182"/>
      <c r="F66" s="26">
        <v>6000</v>
      </c>
      <c r="G66" s="182"/>
      <c r="H66" s="19">
        <f t="shared" si="0"/>
        <v>121480</v>
      </c>
      <c r="J66" s="183"/>
      <c r="K66" s="44"/>
    </row>
    <row r="67" spans="1:11" ht="13.5" customHeight="1">
      <c r="A67" s="188"/>
      <c r="B67" s="31"/>
      <c r="C67" s="191" t="s">
        <v>537</v>
      </c>
      <c r="D67" s="194" t="s">
        <v>416</v>
      </c>
      <c r="E67" s="182"/>
      <c r="F67" s="26">
        <v>7134</v>
      </c>
      <c r="G67" s="182"/>
      <c r="H67" s="19">
        <f t="shared" si="0"/>
        <v>114346</v>
      </c>
      <c r="J67" s="183"/>
      <c r="K67" s="44"/>
    </row>
    <row r="68" spans="1:11" ht="13.5" customHeight="1">
      <c r="A68" s="188"/>
      <c r="B68" s="31"/>
      <c r="C68" s="191" t="s">
        <v>265</v>
      </c>
      <c r="D68" s="194" t="s">
        <v>416</v>
      </c>
      <c r="E68" s="182"/>
      <c r="F68" s="26">
        <v>6000</v>
      </c>
      <c r="G68" s="182"/>
      <c r="H68" s="19">
        <f t="shared" si="0"/>
        <v>108346</v>
      </c>
      <c r="J68" s="183"/>
      <c r="K68" s="44"/>
    </row>
    <row r="69" spans="1:11" ht="13.5" customHeight="1">
      <c r="A69" s="188"/>
      <c r="B69" s="31"/>
      <c r="C69" s="191" t="s">
        <v>540</v>
      </c>
      <c r="D69" s="194" t="s">
        <v>492</v>
      </c>
      <c r="E69" s="182"/>
      <c r="F69" s="26">
        <v>1500</v>
      </c>
      <c r="G69" s="182"/>
      <c r="H69" s="19">
        <f t="shared" si="0"/>
        <v>106846</v>
      </c>
      <c r="J69" s="183"/>
      <c r="K69" s="44"/>
    </row>
    <row r="70" spans="1:11" ht="13.5" customHeight="1">
      <c r="A70" s="188"/>
      <c r="B70" s="31"/>
      <c r="C70" s="191" t="s">
        <v>225</v>
      </c>
      <c r="D70" s="194" t="s">
        <v>418</v>
      </c>
      <c r="E70" s="182"/>
      <c r="F70" s="26">
        <v>25000</v>
      </c>
      <c r="G70" s="182"/>
      <c r="H70" s="19">
        <f t="shared" si="0"/>
        <v>81846</v>
      </c>
      <c r="J70" s="183"/>
      <c r="K70" s="44"/>
    </row>
    <row r="71" spans="1:11" ht="13.5" customHeight="1">
      <c r="A71" s="188">
        <v>41451</v>
      </c>
      <c r="B71" s="31"/>
      <c r="C71" s="191" t="s">
        <v>535</v>
      </c>
      <c r="D71" s="194" t="s">
        <v>539</v>
      </c>
      <c r="E71" s="182"/>
      <c r="F71" s="26">
        <v>5000</v>
      </c>
      <c r="G71" s="182"/>
      <c r="H71" s="19">
        <f t="shared" si="0"/>
        <v>76846</v>
      </c>
      <c r="J71" s="183"/>
      <c r="K71" s="44"/>
    </row>
    <row r="72" spans="1:11" ht="13.5" customHeight="1">
      <c r="A72" s="188"/>
      <c r="B72" s="31"/>
      <c r="C72" s="191" t="s">
        <v>327</v>
      </c>
      <c r="D72" s="194" t="s">
        <v>538</v>
      </c>
      <c r="E72" s="182"/>
      <c r="F72" s="26">
        <v>12800</v>
      </c>
      <c r="G72" s="182"/>
      <c r="H72" s="19">
        <f t="shared" si="0"/>
        <v>64046</v>
      </c>
      <c r="J72" s="183"/>
      <c r="K72" s="44"/>
    </row>
    <row r="73" spans="1:11" ht="13.5" customHeight="1">
      <c r="A73" s="188"/>
      <c r="B73" s="31"/>
      <c r="C73" s="191" t="s">
        <v>221</v>
      </c>
      <c r="D73" s="194" t="s">
        <v>97</v>
      </c>
      <c r="E73" s="182"/>
      <c r="F73" s="96">
        <v>116</v>
      </c>
      <c r="G73" s="182"/>
      <c r="H73" s="19">
        <f t="shared" si="0"/>
        <v>63930</v>
      </c>
      <c r="J73" s="183"/>
      <c r="K73" s="44"/>
    </row>
    <row r="74" spans="1:11" ht="13.5" customHeight="1">
      <c r="A74" s="188"/>
      <c r="B74" s="31"/>
      <c r="C74" s="191" t="s">
        <v>541</v>
      </c>
      <c r="D74" s="194"/>
      <c r="E74" s="182">
        <v>205480</v>
      </c>
      <c r="F74" s="26"/>
      <c r="G74" s="182"/>
      <c r="H74" s="19">
        <f aca="true" t="shared" si="1" ref="H74:H101">(E74+H73)-SUM(F74:G74)</f>
        <v>269410</v>
      </c>
      <c r="J74" s="183"/>
      <c r="K74" s="44"/>
    </row>
    <row r="75" spans="1:11" ht="13.5" customHeight="1">
      <c r="A75" s="188"/>
      <c r="B75" s="31"/>
      <c r="C75" s="191" t="s">
        <v>546</v>
      </c>
      <c r="D75" s="194"/>
      <c r="E75" s="182">
        <v>88000</v>
      </c>
      <c r="F75" s="26"/>
      <c r="G75" s="182"/>
      <c r="H75" s="19">
        <f t="shared" si="1"/>
        <v>357410</v>
      </c>
      <c r="J75" s="183"/>
      <c r="K75" s="44"/>
    </row>
    <row r="76" spans="1:11" ht="13.5" customHeight="1">
      <c r="A76" s="188"/>
      <c r="B76" s="31"/>
      <c r="C76" s="191" t="s">
        <v>485</v>
      </c>
      <c r="D76" s="194" t="s">
        <v>549</v>
      </c>
      <c r="E76" s="182"/>
      <c r="F76" s="26">
        <v>22015</v>
      </c>
      <c r="G76" s="182"/>
      <c r="H76" s="19">
        <f t="shared" si="1"/>
        <v>335395</v>
      </c>
      <c r="J76" s="183"/>
      <c r="K76" s="44"/>
    </row>
    <row r="77" spans="1:11" ht="13.5" customHeight="1">
      <c r="A77" s="188"/>
      <c r="B77" s="31"/>
      <c r="C77" s="191" t="s">
        <v>231</v>
      </c>
      <c r="D77" s="194" t="s">
        <v>415</v>
      </c>
      <c r="E77" s="182"/>
      <c r="F77" s="26">
        <v>3050</v>
      </c>
      <c r="G77" s="182"/>
      <c r="H77" s="19">
        <f t="shared" si="1"/>
        <v>332345</v>
      </c>
      <c r="J77" s="183"/>
      <c r="K77" s="44"/>
    </row>
    <row r="78" spans="1:11" ht="13.5" customHeight="1">
      <c r="A78" s="188"/>
      <c r="B78" s="31"/>
      <c r="C78" s="191" t="s">
        <v>221</v>
      </c>
      <c r="D78" s="194" t="s">
        <v>548</v>
      </c>
      <c r="E78" s="182"/>
      <c r="F78" s="26">
        <v>3650</v>
      </c>
      <c r="G78" s="182"/>
      <c r="H78" s="19">
        <f t="shared" si="1"/>
        <v>328695</v>
      </c>
      <c r="J78" s="183"/>
      <c r="K78" s="44"/>
    </row>
    <row r="79" spans="1:11" ht="13.5" customHeight="1">
      <c r="A79" s="188"/>
      <c r="B79" s="31"/>
      <c r="C79" s="191" t="s">
        <v>545</v>
      </c>
      <c r="D79" s="194" t="s">
        <v>547</v>
      </c>
      <c r="E79" s="182"/>
      <c r="F79" s="26">
        <v>23000</v>
      </c>
      <c r="G79" s="182"/>
      <c r="H79" s="19">
        <f t="shared" si="1"/>
        <v>305695</v>
      </c>
      <c r="J79" s="183"/>
      <c r="K79" s="44"/>
    </row>
    <row r="80" spans="1:11" ht="13.5" customHeight="1">
      <c r="A80" s="188"/>
      <c r="B80" s="31"/>
      <c r="C80" s="191" t="s">
        <v>234</v>
      </c>
      <c r="D80" s="194" t="s">
        <v>189</v>
      </c>
      <c r="E80" s="182"/>
      <c r="F80" s="26">
        <v>11010</v>
      </c>
      <c r="G80" s="182"/>
      <c r="H80" s="19">
        <f t="shared" si="1"/>
        <v>294685</v>
      </c>
      <c r="J80" s="183"/>
      <c r="K80" s="44"/>
    </row>
    <row r="81" spans="1:11" ht="13.5" customHeight="1">
      <c r="A81" s="188"/>
      <c r="B81" s="31"/>
      <c r="C81" s="191" t="s">
        <v>234</v>
      </c>
      <c r="D81" s="194" t="s">
        <v>554</v>
      </c>
      <c r="E81" s="182"/>
      <c r="F81" s="26">
        <v>7100</v>
      </c>
      <c r="G81" s="182"/>
      <c r="H81" s="19">
        <f t="shared" si="1"/>
        <v>287585</v>
      </c>
      <c r="J81" s="183"/>
      <c r="K81" s="44"/>
    </row>
    <row r="82" spans="1:11" ht="13.5" customHeight="1">
      <c r="A82" s="188"/>
      <c r="B82" s="31"/>
      <c r="C82" s="191" t="s">
        <v>290</v>
      </c>
      <c r="D82" s="194" t="s">
        <v>550</v>
      </c>
      <c r="E82" s="182"/>
      <c r="F82" s="26">
        <v>14868</v>
      </c>
      <c r="G82" s="182"/>
      <c r="H82" s="19">
        <f t="shared" si="1"/>
        <v>272717</v>
      </c>
      <c r="J82" s="183"/>
      <c r="K82" s="44"/>
    </row>
    <row r="83" spans="1:11" ht="13.5" customHeight="1">
      <c r="A83" s="188"/>
      <c r="B83" s="31"/>
      <c r="C83" s="191" t="s">
        <v>327</v>
      </c>
      <c r="D83" s="194" t="s">
        <v>551</v>
      </c>
      <c r="E83" s="182"/>
      <c r="F83" s="26">
        <v>4190</v>
      </c>
      <c r="G83" s="182"/>
      <c r="H83" s="19">
        <f t="shared" si="1"/>
        <v>268527</v>
      </c>
      <c r="J83" s="183"/>
      <c r="K83" s="44"/>
    </row>
    <row r="84" spans="1:11" ht="13.5" customHeight="1">
      <c r="A84" s="188"/>
      <c r="B84" s="31"/>
      <c r="C84" s="191" t="s">
        <v>406</v>
      </c>
      <c r="D84" s="194" t="s">
        <v>532</v>
      </c>
      <c r="E84" s="182"/>
      <c r="F84" s="26">
        <v>7650</v>
      </c>
      <c r="G84" s="182"/>
      <c r="H84" s="19">
        <f t="shared" si="1"/>
        <v>260877</v>
      </c>
      <c r="J84" s="183"/>
      <c r="K84" s="44"/>
    </row>
    <row r="85" spans="1:11" ht="13.5" customHeight="1">
      <c r="A85" s="188"/>
      <c r="B85" s="31"/>
      <c r="C85" s="191" t="s">
        <v>343</v>
      </c>
      <c r="D85" s="194" t="s">
        <v>552</v>
      </c>
      <c r="E85" s="182"/>
      <c r="F85" s="26">
        <v>2000</v>
      </c>
      <c r="G85" s="182"/>
      <c r="H85" s="19">
        <f t="shared" si="1"/>
        <v>258877</v>
      </c>
      <c r="J85" s="183"/>
      <c r="K85" s="44"/>
    </row>
    <row r="86" spans="1:11" ht="13.5" customHeight="1">
      <c r="A86" s="188">
        <v>41452</v>
      </c>
      <c r="B86" s="31"/>
      <c r="C86" s="191" t="s">
        <v>346</v>
      </c>
      <c r="D86" s="194" t="s">
        <v>553</v>
      </c>
      <c r="E86" s="182">
        <v>100000</v>
      </c>
      <c r="F86" s="26">
        <v>100000</v>
      </c>
      <c r="G86" s="182"/>
      <c r="H86" s="19">
        <f t="shared" si="1"/>
        <v>258877</v>
      </c>
      <c r="J86" s="183"/>
      <c r="K86" s="44"/>
    </row>
    <row r="87" spans="1:11" ht="13.5" customHeight="1">
      <c r="A87" s="188"/>
      <c r="B87" s="31"/>
      <c r="C87" s="191" t="s">
        <v>347</v>
      </c>
      <c r="D87" s="194" t="s">
        <v>556</v>
      </c>
      <c r="E87" s="182">
        <v>12885</v>
      </c>
      <c r="F87" s="26">
        <v>12885</v>
      </c>
      <c r="G87" s="182"/>
      <c r="H87" s="19">
        <f t="shared" si="1"/>
        <v>258877</v>
      </c>
      <c r="J87" s="183"/>
      <c r="K87" s="44"/>
    </row>
    <row r="88" spans="1:11" ht="13.5" customHeight="1">
      <c r="A88" s="188"/>
      <c r="B88" s="31"/>
      <c r="C88" s="191" t="s">
        <v>346</v>
      </c>
      <c r="D88" s="194" t="s">
        <v>559</v>
      </c>
      <c r="E88" s="182">
        <v>25376</v>
      </c>
      <c r="F88" s="26">
        <v>25376</v>
      </c>
      <c r="G88" s="182"/>
      <c r="H88" s="19">
        <f t="shared" si="1"/>
        <v>258877</v>
      </c>
      <c r="J88" s="183"/>
      <c r="K88" s="44"/>
    </row>
    <row r="89" spans="1:11" ht="13.5" customHeight="1">
      <c r="A89" s="188"/>
      <c r="B89" s="31"/>
      <c r="C89" s="191" t="s">
        <v>557</v>
      </c>
      <c r="D89" s="194" t="s">
        <v>536</v>
      </c>
      <c r="E89" s="182"/>
      <c r="F89" s="26">
        <v>18180</v>
      </c>
      <c r="G89" s="182"/>
      <c r="H89" s="19">
        <f t="shared" si="1"/>
        <v>240697</v>
      </c>
      <c r="J89" s="183"/>
      <c r="K89" s="44"/>
    </row>
    <row r="90" spans="1:11" ht="13.5" customHeight="1">
      <c r="A90" s="188"/>
      <c r="B90" s="31"/>
      <c r="C90" s="191" t="s">
        <v>557</v>
      </c>
      <c r="D90" s="194" t="s">
        <v>558</v>
      </c>
      <c r="E90" s="182"/>
      <c r="F90" s="26">
        <v>14390</v>
      </c>
      <c r="G90" s="182"/>
      <c r="H90" s="19">
        <f t="shared" si="1"/>
        <v>226307</v>
      </c>
      <c r="J90" s="183"/>
      <c r="K90" s="44"/>
    </row>
    <row r="91" spans="1:11" ht="13.5" customHeight="1">
      <c r="A91" s="188"/>
      <c r="B91" s="31"/>
      <c r="C91" s="191" t="s">
        <v>347</v>
      </c>
      <c r="D91" s="194" t="s">
        <v>80</v>
      </c>
      <c r="E91" s="182"/>
      <c r="F91" s="26">
        <v>12733</v>
      </c>
      <c r="G91" s="182"/>
      <c r="H91" s="19">
        <f t="shared" si="1"/>
        <v>213574</v>
      </c>
      <c r="J91" s="183"/>
      <c r="K91" s="44"/>
    </row>
    <row r="92" spans="1:11" ht="13.5" customHeight="1">
      <c r="A92" s="188"/>
      <c r="B92" s="31"/>
      <c r="C92" s="191" t="s">
        <v>233</v>
      </c>
      <c r="D92" s="194" t="s">
        <v>80</v>
      </c>
      <c r="E92" s="182"/>
      <c r="F92" s="26">
        <v>6167</v>
      </c>
      <c r="G92" s="182"/>
      <c r="H92" s="19">
        <f t="shared" si="1"/>
        <v>207407</v>
      </c>
      <c r="J92" s="183"/>
      <c r="K92" s="44"/>
    </row>
    <row r="93" spans="1:11" ht="13.5" customHeight="1">
      <c r="A93" s="188"/>
      <c r="B93" s="31"/>
      <c r="C93" s="191" t="s">
        <v>97</v>
      </c>
      <c r="D93" s="194" t="s">
        <v>560</v>
      </c>
      <c r="E93" s="182"/>
      <c r="F93" s="96">
        <v>25</v>
      </c>
      <c r="G93" s="182"/>
      <c r="H93" s="19">
        <f t="shared" si="1"/>
        <v>207382</v>
      </c>
      <c r="J93" s="183"/>
      <c r="K93" s="44"/>
    </row>
    <row r="94" spans="1:11" ht="13.5" customHeight="1">
      <c r="A94" s="188">
        <v>41453</v>
      </c>
      <c r="B94" s="31"/>
      <c r="C94" s="191" t="s">
        <v>463</v>
      </c>
      <c r="D94" s="194" t="s">
        <v>561</v>
      </c>
      <c r="E94" s="182"/>
      <c r="F94" s="26">
        <v>19058</v>
      </c>
      <c r="G94" s="182"/>
      <c r="H94" s="19">
        <f t="shared" si="1"/>
        <v>188324</v>
      </c>
      <c r="J94" s="183"/>
      <c r="K94" s="44"/>
    </row>
    <row r="95" spans="1:11" ht="13.5" customHeight="1">
      <c r="A95" s="188"/>
      <c r="B95" s="31"/>
      <c r="C95" s="191" t="s">
        <v>221</v>
      </c>
      <c r="D95" s="194" t="s">
        <v>440</v>
      </c>
      <c r="E95" s="182"/>
      <c r="F95" s="26">
        <v>6490</v>
      </c>
      <c r="G95" s="182"/>
      <c r="H95" s="19">
        <f t="shared" si="1"/>
        <v>181834</v>
      </c>
      <c r="J95" s="183"/>
      <c r="K95" s="44"/>
    </row>
    <row r="96" spans="1:11" ht="13.5" customHeight="1">
      <c r="A96" s="188"/>
      <c r="B96" s="31"/>
      <c r="C96" s="191" t="s">
        <v>227</v>
      </c>
      <c r="D96" s="194" t="s">
        <v>563</v>
      </c>
      <c r="E96" s="182"/>
      <c r="F96" s="26">
        <v>24990</v>
      </c>
      <c r="G96" s="182"/>
      <c r="H96" s="19">
        <f t="shared" si="1"/>
        <v>156844</v>
      </c>
      <c r="J96" s="183"/>
      <c r="K96" s="44"/>
    </row>
    <row r="97" spans="1:11" ht="13.5" customHeight="1">
      <c r="A97" s="188"/>
      <c r="B97" s="31"/>
      <c r="C97" s="191" t="s">
        <v>564</v>
      </c>
      <c r="D97" s="194" t="s">
        <v>565</v>
      </c>
      <c r="E97" s="182"/>
      <c r="F97" s="26">
        <v>30500</v>
      </c>
      <c r="G97" s="182"/>
      <c r="H97" s="19">
        <f t="shared" si="1"/>
        <v>126344</v>
      </c>
      <c r="J97" s="183"/>
      <c r="K97" s="44"/>
    </row>
    <row r="98" spans="1:11" ht="13.5" customHeight="1">
      <c r="A98" s="188"/>
      <c r="B98" s="31"/>
      <c r="C98" s="191" t="s">
        <v>581</v>
      </c>
      <c r="D98" s="194" t="s">
        <v>582</v>
      </c>
      <c r="E98" s="182"/>
      <c r="F98" s="26">
        <v>10000</v>
      </c>
      <c r="G98" s="182"/>
      <c r="H98" s="19">
        <f t="shared" si="1"/>
        <v>116344</v>
      </c>
      <c r="J98" s="183"/>
      <c r="K98" s="44"/>
    </row>
    <row r="99" spans="1:11" ht="13.5" customHeight="1">
      <c r="A99" s="188"/>
      <c r="B99" s="31"/>
      <c r="C99" s="191"/>
      <c r="D99" s="194"/>
      <c r="E99" s="182"/>
      <c r="F99" s="26"/>
      <c r="G99" s="182"/>
      <c r="H99" s="19">
        <f t="shared" si="1"/>
        <v>116344</v>
      </c>
      <c r="J99" s="183"/>
      <c r="K99" s="44"/>
    </row>
    <row r="100" spans="1:11" ht="13.5" customHeight="1">
      <c r="A100" s="188"/>
      <c r="B100" s="31"/>
      <c r="C100" s="191"/>
      <c r="D100" s="194"/>
      <c r="E100" s="182"/>
      <c r="F100" s="26"/>
      <c r="G100" s="182"/>
      <c r="H100" s="19">
        <f t="shared" si="1"/>
        <v>116344</v>
      </c>
      <c r="J100" s="183"/>
      <c r="K100" s="44"/>
    </row>
    <row r="101" spans="1:11" ht="13.5" customHeight="1">
      <c r="A101" s="188"/>
      <c r="B101" s="31"/>
      <c r="C101" s="191"/>
      <c r="D101" s="194"/>
      <c r="E101" s="182"/>
      <c r="F101" s="26"/>
      <c r="G101" s="182"/>
      <c r="H101" s="19">
        <f t="shared" si="1"/>
        <v>116344</v>
      </c>
      <c r="J101" s="183"/>
      <c r="K101" s="44"/>
    </row>
    <row r="102" spans="1:11" ht="13.5" customHeight="1">
      <c r="A102" s="188"/>
      <c r="B102" s="31"/>
      <c r="C102" s="191"/>
      <c r="D102" s="194"/>
      <c r="E102" s="182"/>
      <c r="F102" s="26"/>
      <c r="G102" s="182"/>
      <c r="H102" s="19">
        <f aca="true" t="shared" si="2" ref="H102:H108">(E102+H101)-SUM(F102:G102)</f>
        <v>116344</v>
      </c>
      <c r="J102" s="183"/>
      <c r="K102" s="44"/>
    </row>
    <row r="103" spans="1:11" ht="13.5" customHeight="1">
      <c r="A103" s="188"/>
      <c r="B103" s="31"/>
      <c r="C103" s="191"/>
      <c r="D103" s="194"/>
      <c r="E103" s="182"/>
      <c r="F103" s="26"/>
      <c r="G103" s="182"/>
      <c r="H103" s="19">
        <f t="shared" si="2"/>
        <v>116344</v>
      </c>
      <c r="J103" s="183"/>
      <c r="K103" s="44"/>
    </row>
    <row r="104" spans="1:11" ht="13.5" customHeight="1">
      <c r="A104" s="188"/>
      <c r="B104" s="31"/>
      <c r="C104" s="191"/>
      <c r="D104" s="194"/>
      <c r="E104" s="182"/>
      <c r="F104" s="26"/>
      <c r="G104" s="182"/>
      <c r="H104" s="19">
        <f t="shared" si="2"/>
        <v>116344</v>
      </c>
      <c r="J104" s="183"/>
      <c r="K104" s="44"/>
    </row>
    <row r="105" spans="1:11" ht="13.5" customHeight="1">
      <c r="A105" s="188"/>
      <c r="B105" s="31"/>
      <c r="C105" s="191"/>
      <c r="D105" s="194"/>
      <c r="E105" s="182"/>
      <c r="F105" s="26"/>
      <c r="G105" s="182"/>
      <c r="H105" s="19">
        <f t="shared" si="2"/>
        <v>116344</v>
      </c>
      <c r="J105" s="183"/>
      <c r="K105" s="44"/>
    </row>
    <row r="106" spans="1:11" ht="13.5" customHeight="1">
      <c r="A106" s="188"/>
      <c r="B106" s="31"/>
      <c r="C106" s="191"/>
      <c r="D106" s="194"/>
      <c r="E106" s="182"/>
      <c r="F106" s="26"/>
      <c r="G106" s="182"/>
      <c r="H106" s="19">
        <f t="shared" si="2"/>
        <v>116344</v>
      </c>
      <c r="J106" s="183"/>
      <c r="K106" s="44"/>
    </row>
    <row r="107" spans="1:11" ht="13.5" customHeight="1">
      <c r="A107" s="188"/>
      <c r="B107" s="31"/>
      <c r="C107" s="191"/>
      <c r="D107" s="194"/>
      <c r="E107" s="182"/>
      <c r="F107" s="26"/>
      <c r="G107" s="182"/>
      <c r="H107" s="19">
        <f t="shared" si="2"/>
        <v>116344</v>
      </c>
      <c r="J107" s="183"/>
      <c r="K107" s="44"/>
    </row>
    <row r="108" spans="1:11" ht="13.5" customHeight="1">
      <c r="A108" s="188"/>
      <c r="B108" s="31"/>
      <c r="C108" s="191"/>
      <c r="D108" s="194"/>
      <c r="E108" s="182"/>
      <c r="F108" s="26"/>
      <c r="G108" s="182"/>
      <c r="H108" s="19">
        <f t="shared" si="2"/>
        <v>116344</v>
      </c>
      <c r="J108" s="183"/>
      <c r="K108" s="44"/>
    </row>
    <row r="109" spans="1:11" ht="13.5" customHeight="1">
      <c r="A109" s="187"/>
      <c r="B109" s="17"/>
      <c r="C109" s="191"/>
      <c r="D109" s="195"/>
      <c r="E109" s="183"/>
      <c r="F109" s="26"/>
      <c r="G109" s="182"/>
      <c r="H109" s="19">
        <f>(E109+H108)-SUM(F109:G109)</f>
        <v>116344</v>
      </c>
      <c r="J109" s="183"/>
      <c r="K109" s="44"/>
    </row>
    <row r="110" spans="1:11" ht="13.5" customHeight="1">
      <c r="A110" s="189"/>
      <c r="B110" s="1"/>
      <c r="C110" s="193"/>
      <c r="D110" s="196"/>
      <c r="E110" s="94">
        <f>SUM(E4:E109)</f>
        <v>1007846</v>
      </c>
      <c r="F110" s="116">
        <f>SUM(F5:F109)</f>
        <v>1089862</v>
      </c>
      <c r="G110" s="184">
        <f>SUM(G1:G4)</f>
        <v>0</v>
      </c>
      <c r="H110" s="19"/>
      <c r="J110" s="306">
        <f>SUM(J4:J109)</f>
        <v>180078</v>
      </c>
      <c r="K110" s="2"/>
    </row>
    <row r="111" spans="1:11" ht="12.75">
      <c r="A111" s="185"/>
      <c r="G111" s="314"/>
      <c r="K111" s="2"/>
    </row>
    <row r="112" spans="1:11" ht="12.75">
      <c r="A112" s="185"/>
      <c r="F112" s="2"/>
      <c r="G112" s="2"/>
      <c r="H112" s="2"/>
      <c r="I112" s="2"/>
      <c r="J112" s="2"/>
      <c r="K112" s="2"/>
    </row>
    <row r="113" spans="1:11" ht="12.75">
      <c r="A113" s="185"/>
      <c r="E113" s="2"/>
      <c r="F113" s="2"/>
      <c r="G113" s="2"/>
      <c r="H113" s="2"/>
      <c r="I113" s="2"/>
      <c r="J113" s="2"/>
      <c r="K113" s="2"/>
    </row>
    <row r="114" spans="1:11" ht="13.5" thickBot="1">
      <c r="A114" s="185"/>
      <c r="C114" s="107" t="s">
        <v>145</v>
      </c>
      <c r="D114" s="107" t="s">
        <v>218</v>
      </c>
      <c r="E114" s="107"/>
      <c r="F114" s="107" t="s">
        <v>134</v>
      </c>
      <c r="G114" s="107" t="s">
        <v>135</v>
      </c>
      <c r="H114" s="44"/>
      <c r="I114" s="2"/>
      <c r="J114" s="2"/>
      <c r="K114" s="2"/>
    </row>
    <row r="115" spans="1:8" ht="13.5" thickBot="1">
      <c r="A115" s="185"/>
      <c r="C115" s="198">
        <f>+J110</f>
        <v>180078</v>
      </c>
      <c r="D115" s="164">
        <f>'PLAN JUN'!F42</f>
        <v>103578</v>
      </c>
      <c r="E115" s="126">
        <f>SUM(H109:I109)</f>
        <v>116344</v>
      </c>
      <c r="F115" s="127">
        <f>SUM(C115:E115)</f>
        <v>400000</v>
      </c>
      <c r="G115" s="128"/>
      <c r="H115" s="125"/>
    </row>
    <row r="116" spans="1:8" ht="12.75">
      <c r="A116" s="185"/>
      <c r="C116" s="129"/>
      <c r="D116" s="130">
        <f>SUM(C115:D115)</f>
        <v>283656</v>
      </c>
      <c r="E116" s="113">
        <v>-480000</v>
      </c>
      <c r="F116" s="113"/>
      <c r="G116" s="113"/>
      <c r="H116" s="113"/>
    </row>
    <row r="117" spans="1:8" ht="12.75">
      <c r="A117" s="185"/>
      <c r="C117" s="2"/>
      <c r="D117" s="126"/>
      <c r="E117" s="2">
        <f>SUM(C115,D115,E115)</f>
        <v>400000</v>
      </c>
      <c r="F117" s="2"/>
      <c r="G117" s="2"/>
      <c r="H117" s="2"/>
    </row>
    <row r="118" spans="1:9" ht="12.75">
      <c r="A118" s="185"/>
      <c r="D118" s="2"/>
      <c r="E118" s="2"/>
      <c r="F118" s="2"/>
      <c r="G118" s="2"/>
      <c r="H118" s="2"/>
      <c r="I118" s="2"/>
    </row>
    <row r="119" spans="1:9" ht="12.75">
      <c r="A119" s="185"/>
      <c r="D119" s="126"/>
      <c r="E119" s="200">
        <f>SUM(E116:E117)</f>
        <v>-80000</v>
      </c>
      <c r="F119" s="2"/>
      <c r="G119" s="2"/>
      <c r="H119" s="2"/>
      <c r="I119" s="2"/>
    </row>
    <row r="120" spans="1:9" ht="12.75">
      <c r="A120" s="185"/>
      <c r="D120" s="2"/>
      <c r="E120" s="2"/>
      <c r="F120" s="2"/>
      <c r="G120" s="2"/>
      <c r="H120" s="2"/>
      <c r="I120" s="2"/>
    </row>
    <row r="121" spans="1:9" ht="12.75">
      <c r="A121" s="185"/>
      <c r="F121" s="2"/>
      <c r="G121" s="2"/>
      <c r="H121" s="2"/>
      <c r="I121" s="2"/>
    </row>
    <row r="122" spans="1:9" ht="12.75">
      <c r="A122" s="185"/>
      <c r="F122" s="2"/>
      <c r="G122" s="2"/>
      <c r="H122" s="2"/>
      <c r="I122" s="2"/>
    </row>
    <row r="123" spans="1:9" ht="12.75">
      <c r="A123" s="185"/>
      <c r="F123" s="2"/>
      <c r="G123" s="2"/>
      <c r="H123" s="2"/>
      <c r="I123" s="2"/>
    </row>
    <row r="124" spans="1:9" ht="12.75">
      <c r="A124" s="185"/>
      <c r="F124" s="2"/>
      <c r="G124" s="2"/>
      <c r="H124" s="2"/>
      <c r="I124" s="2"/>
    </row>
    <row r="125" spans="1:9" ht="12.75">
      <c r="A125" s="185"/>
      <c r="F125" s="2"/>
      <c r="G125" s="2"/>
      <c r="H125" s="2"/>
      <c r="I125" s="2"/>
    </row>
    <row r="126" spans="1:9" ht="12.75">
      <c r="A126" s="185"/>
      <c r="F126" s="2"/>
      <c r="G126" s="2"/>
      <c r="H126" s="2"/>
      <c r="I126" s="2"/>
    </row>
    <row r="127" spans="1:9" ht="12.75">
      <c r="A127" s="185"/>
      <c r="F127" s="2"/>
      <c r="G127" s="2"/>
      <c r="H127" s="2"/>
      <c r="I127" s="2"/>
    </row>
    <row r="128" spans="1:9" ht="12.75">
      <c r="A128" s="185"/>
      <c r="E128" s="135"/>
      <c r="F128" s="11"/>
      <c r="G128" s="11"/>
      <c r="H128" s="2"/>
      <c r="I128" s="2"/>
    </row>
    <row r="129" spans="1:9" ht="12.75">
      <c r="A129" s="185"/>
      <c r="E129" s="135"/>
      <c r="F129" s="11"/>
      <c r="G129" s="11"/>
      <c r="H129" s="2"/>
      <c r="I129" s="2"/>
    </row>
    <row r="130" spans="1:9" ht="12.75">
      <c r="A130" s="185"/>
      <c r="E130" s="135"/>
      <c r="F130" s="11"/>
      <c r="G130" s="11"/>
      <c r="H130" s="2"/>
      <c r="I130" s="2"/>
    </row>
  </sheetData>
  <sheetProtection/>
  <mergeCells count="1">
    <mergeCell ref="C2:D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00390625" style="0" customWidth="1"/>
    <col min="2" max="2" width="11.28125" style="0" customWidth="1"/>
    <col min="3" max="3" width="8.8515625" style="0" customWidth="1"/>
    <col min="4" max="4" width="41.7109375" style="0" bestFit="1" customWidth="1"/>
    <col min="5" max="5" width="6.7109375" style="0" customWidth="1"/>
    <col min="6" max="6" width="13.00390625" style="0" customWidth="1"/>
  </cols>
  <sheetData>
    <row r="1" spans="1:6" ht="12.75">
      <c r="A1" s="136" t="s">
        <v>159</v>
      </c>
      <c r="B1" s="136"/>
      <c r="C1" s="136"/>
      <c r="D1" s="136"/>
      <c r="E1" s="136"/>
      <c r="F1" s="266"/>
    </row>
    <row r="2" spans="1:6" ht="13.5">
      <c r="A2" s="139" t="s">
        <v>305</v>
      </c>
      <c r="B2" s="139"/>
      <c r="C2" s="139"/>
      <c r="D2" s="139"/>
      <c r="E2" s="136" t="s">
        <v>306</v>
      </c>
      <c r="F2" s="216"/>
    </row>
    <row r="3" spans="1:6" ht="13.5">
      <c r="A3" s="139" t="s">
        <v>307</v>
      </c>
      <c r="B3" s="139"/>
      <c r="C3" s="139"/>
      <c r="D3" s="139"/>
      <c r="E3" s="139"/>
      <c r="F3" s="216"/>
    </row>
    <row r="4" spans="1:6" ht="13.5">
      <c r="A4" s="139"/>
      <c r="B4" s="139"/>
      <c r="C4" s="139"/>
      <c r="D4" s="139"/>
      <c r="E4" s="139"/>
      <c r="F4" s="216"/>
    </row>
    <row r="5" spans="1:6" ht="13.5">
      <c r="A5" s="139"/>
      <c r="B5" s="139"/>
      <c r="C5" s="139"/>
      <c r="D5" s="142" t="s">
        <v>161</v>
      </c>
      <c r="E5" s="267"/>
      <c r="F5" s="320"/>
    </row>
    <row r="6" spans="1:6" ht="13.5">
      <c r="A6" s="139"/>
      <c r="B6" s="139"/>
      <c r="C6" s="139"/>
      <c r="D6" s="142"/>
      <c r="E6" s="267"/>
      <c r="F6" s="332">
        <v>205480</v>
      </c>
    </row>
    <row r="7" spans="1:6" ht="13.5">
      <c r="A7" s="139"/>
      <c r="B7" s="139"/>
      <c r="C7" s="139"/>
      <c r="D7" s="142"/>
      <c r="E7" s="267"/>
      <c r="F7" s="332">
        <v>103578</v>
      </c>
    </row>
    <row r="8" spans="1:6" ht="14.25">
      <c r="A8" s="136"/>
      <c r="B8" s="136"/>
      <c r="C8" s="136"/>
      <c r="D8" s="144" t="s">
        <v>308</v>
      </c>
      <c r="E8" s="144" t="s">
        <v>580</v>
      </c>
      <c r="F8" s="333">
        <f>SUM(F6:F7)</f>
        <v>309058</v>
      </c>
    </row>
    <row r="9" spans="1:6" ht="13.5">
      <c r="A9" s="139"/>
      <c r="B9" s="139"/>
      <c r="C9" s="139"/>
      <c r="D9" s="139"/>
      <c r="E9" s="139"/>
      <c r="F9" s="216"/>
    </row>
    <row r="10" spans="1:6" ht="13.5">
      <c r="A10" s="139" t="s">
        <v>486</v>
      </c>
      <c r="B10" s="139"/>
      <c r="C10" s="139"/>
      <c r="D10" s="139"/>
      <c r="E10" s="139"/>
      <c r="F10" s="216"/>
    </row>
    <row r="11" spans="1:6" ht="13.5">
      <c r="A11" s="139" t="s">
        <v>543</v>
      </c>
      <c r="B11" s="139"/>
      <c r="C11" s="146"/>
      <c r="D11" s="146"/>
      <c r="E11" s="146"/>
      <c r="F11" s="268"/>
    </row>
    <row r="12" spans="1:6" ht="13.5">
      <c r="A12" s="136" t="s">
        <v>542</v>
      </c>
      <c r="B12" s="136"/>
      <c r="C12" s="139"/>
      <c r="D12" s="139"/>
      <c r="E12" s="139"/>
      <c r="F12" s="216"/>
    </row>
    <row r="13" spans="1:6" ht="14.25" thickBot="1">
      <c r="A13" s="139"/>
      <c r="B13" s="139"/>
      <c r="C13" s="139"/>
      <c r="D13" s="139"/>
      <c r="E13" s="139"/>
      <c r="F13" s="216"/>
    </row>
    <row r="14" spans="1:6" ht="12.75">
      <c r="A14" s="150" t="s">
        <v>309</v>
      </c>
      <c r="B14" s="149" t="s">
        <v>165</v>
      </c>
      <c r="C14" s="149" t="s">
        <v>0</v>
      </c>
      <c r="D14" s="269" t="s">
        <v>310</v>
      </c>
      <c r="E14" s="270" t="s">
        <v>311</v>
      </c>
      <c r="F14" s="271"/>
    </row>
    <row r="15" spans="1:6" ht="13.5" thickBot="1">
      <c r="A15" s="208" t="s">
        <v>312</v>
      </c>
      <c r="B15" s="223" t="s">
        <v>168</v>
      </c>
      <c r="C15" s="223"/>
      <c r="D15" s="291"/>
      <c r="E15" s="208"/>
      <c r="F15" s="292"/>
    </row>
    <row r="16" spans="1:6" s="316" customFormat="1" ht="13.5">
      <c r="A16" s="325">
        <v>1</v>
      </c>
      <c r="B16" s="327">
        <v>116148</v>
      </c>
      <c r="C16" s="326">
        <v>41443</v>
      </c>
      <c r="D16" s="331" t="s">
        <v>252</v>
      </c>
      <c r="E16" s="327" t="s">
        <v>282</v>
      </c>
      <c r="F16" s="328">
        <v>1300</v>
      </c>
    </row>
    <row r="17" spans="1:6" s="316" customFormat="1" ht="13.5">
      <c r="A17" s="285">
        <v>2</v>
      </c>
      <c r="B17" s="289">
        <v>126147</v>
      </c>
      <c r="C17" s="287">
        <v>41447</v>
      </c>
      <c r="D17" s="319" t="s">
        <v>569</v>
      </c>
      <c r="E17" s="289" t="s">
        <v>282</v>
      </c>
      <c r="F17" s="290">
        <v>5000</v>
      </c>
    </row>
    <row r="18" spans="1:6" ht="13.5">
      <c r="A18" s="273">
        <v>3</v>
      </c>
      <c r="B18" s="274">
        <v>238362355</v>
      </c>
      <c r="C18" s="210">
        <v>41448</v>
      </c>
      <c r="D18" s="275" t="s">
        <v>188</v>
      </c>
      <c r="E18" s="209" t="s">
        <v>282</v>
      </c>
      <c r="F18" s="290">
        <v>4190</v>
      </c>
    </row>
    <row r="19" spans="1:6" ht="13.5">
      <c r="A19" s="285">
        <v>4</v>
      </c>
      <c r="B19" s="274">
        <v>74810</v>
      </c>
      <c r="C19" s="210">
        <v>41449</v>
      </c>
      <c r="D19" s="275" t="s">
        <v>334</v>
      </c>
      <c r="E19" s="209" t="s">
        <v>282</v>
      </c>
      <c r="F19" s="276">
        <v>8890</v>
      </c>
    </row>
    <row r="20" spans="1:6" ht="13.5">
      <c r="A20" s="273">
        <v>5</v>
      </c>
      <c r="B20" s="274">
        <v>445534</v>
      </c>
      <c r="C20" s="210">
        <v>41449</v>
      </c>
      <c r="D20" s="275" t="s">
        <v>570</v>
      </c>
      <c r="E20" s="209" t="s">
        <v>282</v>
      </c>
      <c r="F20" s="276">
        <v>3600</v>
      </c>
    </row>
    <row r="21" spans="1:6" ht="13.5">
      <c r="A21" s="285">
        <v>6</v>
      </c>
      <c r="B21" s="274">
        <v>121354</v>
      </c>
      <c r="C21" s="210">
        <v>41450</v>
      </c>
      <c r="D21" s="275" t="s">
        <v>571</v>
      </c>
      <c r="E21" s="209" t="s">
        <v>282</v>
      </c>
      <c r="F21" s="276">
        <v>1150</v>
      </c>
    </row>
    <row r="22" spans="1:6" ht="13.5">
      <c r="A22" s="273">
        <v>7</v>
      </c>
      <c r="B22" s="274">
        <v>74851</v>
      </c>
      <c r="C22" s="210">
        <v>41450</v>
      </c>
      <c r="D22" s="275" t="s">
        <v>334</v>
      </c>
      <c r="E22" s="209" t="s">
        <v>282</v>
      </c>
      <c r="F22" s="276">
        <v>2500</v>
      </c>
    </row>
    <row r="23" spans="1:6" ht="13.5">
      <c r="A23" s="285">
        <v>8</v>
      </c>
      <c r="B23" s="274">
        <v>14868</v>
      </c>
      <c r="C23" s="210">
        <v>41450</v>
      </c>
      <c r="D23" s="278" t="s">
        <v>284</v>
      </c>
      <c r="E23" s="209" t="s">
        <v>282</v>
      </c>
      <c r="F23" s="276">
        <v>14868</v>
      </c>
    </row>
    <row r="24" spans="1:6" ht="13.5">
      <c r="A24" s="273">
        <v>9</v>
      </c>
      <c r="B24" s="274">
        <v>719821</v>
      </c>
      <c r="C24" s="210">
        <v>41450</v>
      </c>
      <c r="D24" s="275" t="s">
        <v>572</v>
      </c>
      <c r="E24" s="209" t="s">
        <v>282</v>
      </c>
      <c r="F24" s="276">
        <v>1900</v>
      </c>
    </row>
    <row r="25" spans="1:6" ht="13.5">
      <c r="A25" s="285">
        <v>10</v>
      </c>
      <c r="B25" s="274">
        <v>956788</v>
      </c>
      <c r="C25" s="210">
        <v>41451</v>
      </c>
      <c r="D25" s="278" t="s">
        <v>242</v>
      </c>
      <c r="E25" s="209" t="s">
        <v>282</v>
      </c>
      <c r="F25" s="276">
        <v>2000</v>
      </c>
    </row>
    <row r="26" spans="1:6" ht="13.5">
      <c r="A26" s="273">
        <v>11</v>
      </c>
      <c r="B26" s="274">
        <v>116223</v>
      </c>
      <c r="C26" s="210">
        <v>41451</v>
      </c>
      <c r="D26" s="278" t="s">
        <v>252</v>
      </c>
      <c r="E26" s="209" t="s">
        <v>282</v>
      </c>
      <c r="F26" s="276">
        <v>4050</v>
      </c>
    </row>
    <row r="27" spans="1:6" ht="13.5">
      <c r="A27" s="285">
        <v>12</v>
      </c>
      <c r="B27" s="274">
        <v>973127</v>
      </c>
      <c r="C27" s="210">
        <v>41451</v>
      </c>
      <c r="D27" s="275" t="s">
        <v>573</v>
      </c>
      <c r="E27" s="209" t="s">
        <v>282</v>
      </c>
      <c r="F27" s="276">
        <v>390</v>
      </c>
    </row>
    <row r="28" spans="1:6" ht="13.5">
      <c r="A28" s="273">
        <v>13</v>
      </c>
      <c r="B28" s="274">
        <v>14596846</v>
      </c>
      <c r="C28" s="210">
        <v>41451</v>
      </c>
      <c r="D28" s="275" t="s">
        <v>472</v>
      </c>
      <c r="E28" s="209" t="s">
        <v>282</v>
      </c>
      <c r="F28" s="276">
        <v>7100</v>
      </c>
    </row>
    <row r="29" spans="1:6" ht="13.5">
      <c r="A29" s="285">
        <v>14</v>
      </c>
      <c r="B29" s="274">
        <v>30849</v>
      </c>
      <c r="C29" s="210">
        <v>41451</v>
      </c>
      <c r="D29" s="275" t="s">
        <v>297</v>
      </c>
      <c r="E29" s="209" t="s">
        <v>282</v>
      </c>
      <c r="F29" s="276">
        <v>3600</v>
      </c>
    </row>
    <row r="30" spans="1:6" ht="13.5">
      <c r="A30" s="273">
        <v>15</v>
      </c>
      <c r="B30" s="274" t="s">
        <v>314</v>
      </c>
      <c r="C30" s="210">
        <v>41451</v>
      </c>
      <c r="D30" s="275" t="s">
        <v>254</v>
      </c>
      <c r="E30" s="209" t="s">
        <v>282</v>
      </c>
      <c r="F30" s="276">
        <v>3050</v>
      </c>
    </row>
    <row r="31" spans="1:6" ht="13.5">
      <c r="A31" s="285">
        <v>16</v>
      </c>
      <c r="B31" s="274" t="s">
        <v>314</v>
      </c>
      <c r="C31" s="210">
        <v>41452</v>
      </c>
      <c r="D31" s="275" t="s">
        <v>574</v>
      </c>
      <c r="E31" s="209" t="s">
        <v>282</v>
      </c>
      <c r="F31" s="276">
        <v>6490</v>
      </c>
    </row>
    <row r="32" spans="1:6" ht="13.5">
      <c r="A32" s="273">
        <v>17</v>
      </c>
      <c r="B32" s="274">
        <v>902655</v>
      </c>
      <c r="C32" s="210">
        <v>41452</v>
      </c>
      <c r="D32" s="275" t="s">
        <v>573</v>
      </c>
      <c r="E32" s="209" t="s">
        <v>282</v>
      </c>
      <c r="F32" s="276">
        <v>390</v>
      </c>
    </row>
    <row r="33" spans="1:6" ht="13.5">
      <c r="A33" s="285">
        <v>18</v>
      </c>
      <c r="B33" s="274">
        <v>74938</v>
      </c>
      <c r="C33" s="210">
        <v>41452</v>
      </c>
      <c r="D33" s="275" t="s">
        <v>334</v>
      </c>
      <c r="E33" s="209" t="s">
        <v>282</v>
      </c>
      <c r="F33" s="276">
        <v>1660</v>
      </c>
    </row>
    <row r="34" spans="1:6" ht="13.5">
      <c r="A34" s="273">
        <v>19</v>
      </c>
      <c r="B34" s="274">
        <v>727813</v>
      </c>
      <c r="C34" s="210">
        <v>41452</v>
      </c>
      <c r="D34" s="275" t="s">
        <v>579</v>
      </c>
      <c r="E34" s="209" t="s">
        <v>282</v>
      </c>
      <c r="F34" s="276">
        <v>10000</v>
      </c>
    </row>
    <row r="35" spans="1:6" ht="13.5">
      <c r="A35" s="285">
        <v>20</v>
      </c>
      <c r="B35" s="274">
        <v>370471</v>
      </c>
      <c r="C35" s="210">
        <v>41453</v>
      </c>
      <c r="D35" s="275" t="s">
        <v>300</v>
      </c>
      <c r="E35" s="209" t="s">
        <v>282</v>
      </c>
      <c r="F35" s="276">
        <v>6733</v>
      </c>
    </row>
    <row r="36" spans="1:6" ht="13.5">
      <c r="A36" s="273">
        <v>21</v>
      </c>
      <c r="B36" s="274">
        <v>116411</v>
      </c>
      <c r="C36" s="210">
        <v>41453</v>
      </c>
      <c r="D36" s="275" t="s">
        <v>252</v>
      </c>
      <c r="E36" s="209" t="s">
        <v>282</v>
      </c>
      <c r="F36" s="276">
        <v>1850</v>
      </c>
    </row>
    <row r="37" spans="1:6" ht="13.5">
      <c r="A37" s="285">
        <v>22</v>
      </c>
      <c r="B37" s="274">
        <v>41453</v>
      </c>
      <c r="C37" s="210">
        <v>289037</v>
      </c>
      <c r="D37" s="275" t="s">
        <v>291</v>
      </c>
      <c r="E37" s="209" t="s">
        <v>282</v>
      </c>
      <c r="F37" s="276">
        <v>700</v>
      </c>
    </row>
    <row r="38" spans="1:6" ht="13.5">
      <c r="A38" s="273">
        <v>23</v>
      </c>
      <c r="B38" s="274">
        <v>340491690</v>
      </c>
      <c r="C38" s="210">
        <v>41454</v>
      </c>
      <c r="D38" s="275" t="s">
        <v>575</v>
      </c>
      <c r="E38" s="209" t="s">
        <v>282</v>
      </c>
      <c r="F38" s="276">
        <v>6167</v>
      </c>
    </row>
    <row r="39" spans="1:6" ht="13.5">
      <c r="A39" s="273">
        <v>23</v>
      </c>
      <c r="B39" s="274">
        <v>334764</v>
      </c>
      <c r="C39" s="210">
        <v>41454</v>
      </c>
      <c r="D39" s="275" t="s">
        <v>576</v>
      </c>
      <c r="E39" s="209" t="s">
        <v>282</v>
      </c>
      <c r="F39" s="276">
        <v>6000</v>
      </c>
    </row>
    <row r="40" spans="1:6" ht="13.5">
      <c r="A40" s="285">
        <v>52</v>
      </c>
      <c r="B40" s="274" t="s">
        <v>578</v>
      </c>
      <c r="C40" s="210">
        <v>41446</v>
      </c>
      <c r="D40" s="318" t="s">
        <v>470</v>
      </c>
      <c r="E40" s="209" t="s">
        <v>282</v>
      </c>
      <c r="F40" s="276"/>
    </row>
    <row r="41" spans="1:6" ht="14.25" thickBot="1">
      <c r="A41" s="329">
        <v>53</v>
      </c>
      <c r="B41" s="310">
        <v>165591</v>
      </c>
      <c r="C41" s="256">
        <v>41448</v>
      </c>
      <c r="D41" s="330" t="s">
        <v>352</v>
      </c>
      <c r="E41" s="255" t="s">
        <v>282</v>
      </c>
      <c r="F41" s="312"/>
    </row>
    <row r="42" spans="1:6" ht="14.25" thickBot="1">
      <c r="A42" s="154"/>
      <c r="B42" s="279"/>
      <c r="C42" s="251"/>
      <c r="D42" s="208" t="s">
        <v>349</v>
      </c>
      <c r="E42" s="307" t="s">
        <v>282</v>
      </c>
      <c r="F42" s="308">
        <f>SUM(F16:F41)</f>
        <v>103578</v>
      </c>
    </row>
    <row r="43" spans="1:6" ht="12.75">
      <c r="A43" s="272"/>
      <c r="B43" s="272"/>
      <c r="C43" s="281"/>
      <c r="D43" s="282"/>
      <c r="E43" s="272"/>
      <c r="F43" s="283"/>
    </row>
    <row r="44" spans="1:6" ht="12.75">
      <c r="A44" s="284" t="s">
        <v>544</v>
      </c>
      <c r="B44" s="284"/>
      <c r="C44" s="281"/>
      <c r="D44" s="282"/>
      <c r="E44" s="272"/>
      <c r="F44" s="283"/>
    </row>
    <row r="45" spans="1:6" ht="12.75">
      <c r="A45" s="272"/>
      <c r="B45" s="272"/>
      <c r="C45" s="281"/>
      <c r="D45" s="282"/>
      <c r="E45" s="272"/>
      <c r="F45" s="283"/>
    </row>
    <row r="46" spans="1:6" ht="12.75">
      <c r="A46" s="272"/>
      <c r="B46" s="272"/>
      <c r="C46" s="281"/>
      <c r="D46" s="282"/>
      <c r="E46" s="272"/>
      <c r="F46" s="283"/>
    </row>
    <row r="47" spans="1:6" ht="12.75">
      <c r="A47" s="272"/>
      <c r="B47" s="272"/>
      <c r="C47" s="281"/>
      <c r="D47" s="282"/>
      <c r="E47" s="272"/>
      <c r="F47" s="283"/>
    </row>
    <row r="48" spans="1:6" ht="13.5">
      <c r="A48" s="139"/>
      <c r="B48" s="139"/>
      <c r="C48" s="140" t="s">
        <v>205</v>
      </c>
      <c r="E48" s="140" t="s">
        <v>275</v>
      </c>
      <c r="F48" s="139"/>
    </row>
    <row r="49" spans="1:6" ht="13.5">
      <c r="A49" s="140"/>
      <c r="B49" s="140"/>
      <c r="C49" s="140" t="s">
        <v>531</v>
      </c>
      <c r="E49" s="140" t="s">
        <v>316</v>
      </c>
      <c r="F49" s="140"/>
    </row>
    <row r="50" spans="1:6" ht="13.5">
      <c r="A50" s="140"/>
      <c r="B50" s="140"/>
      <c r="C50" s="140"/>
      <c r="D50" s="140"/>
      <c r="E50" s="140"/>
      <c r="F50" s="140"/>
    </row>
    <row r="51" spans="1:6" ht="13.5">
      <c r="A51" s="140"/>
      <c r="B51" s="140"/>
      <c r="C51" s="140"/>
      <c r="D51" s="140"/>
      <c r="E51" s="140"/>
      <c r="F51" s="140"/>
    </row>
    <row r="52" spans="1:6" ht="13.5">
      <c r="A52" s="140"/>
      <c r="B52" s="140"/>
      <c r="C52" s="140"/>
      <c r="D52" s="139"/>
      <c r="E52" s="140"/>
      <c r="F52" s="216"/>
    </row>
    <row r="53" spans="1:6" ht="13.5">
      <c r="A53" s="139"/>
      <c r="B53" s="139"/>
      <c r="C53" s="139"/>
      <c r="D53" s="139"/>
      <c r="E53" s="140"/>
      <c r="F53" s="139"/>
    </row>
    <row r="54" spans="1:6" ht="13.5">
      <c r="A54" s="139"/>
      <c r="C54" s="140" t="s">
        <v>176</v>
      </c>
      <c r="D54" s="139"/>
      <c r="E54" s="140" t="s">
        <v>513</v>
      </c>
      <c r="F54" s="139"/>
    </row>
    <row r="55" spans="1:6" ht="13.5">
      <c r="A55" s="139"/>
      <c r="C55" s="140" t="s">
        <v>208</v>
      </c>
      <c r="D55" s="139"/>
      <c r="E55" s="140" t="s">
        <v>394</v>
      </c>
      <c r="F55" s="139"/>
    </row>
    <row r="56" spans="1:6" ht="13.5">
      <c r="A56" s="139"/>
      <c r="C56" s="140" t="s">
        <v>395</v>
      </c>
      <c r="D56" s="139"/>
      <c r="E56" s="137"/>
      <c r="F56" s="139"/>
    </row>
    <row r="57" spans="1:6" ht="13.5">
      <c r="A57" s="139"/>
      <c r="B57" s="139"/>
      <c r="C57" s="139"/>
      <c r="D57" s="139"/>
      <c r="E57" s="139"/>
      <c r="F57" s="13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25"/>
  <sheetViews>
    <sheetView zoomScalePageLayoutView="0" workbookViewId="0" topLeftCell="A92">
      <selection activeCell="Q11" sqref="Q11"/>
    </sheetView>
  </sheetViews>
  <sheetFormatPr defaultColWidth="11.421875" defaultRowHeight="12.75"/>
  <cols>
    <col min="1" max="1" width="9.421875" style="0" customWidth="1"/>
    <col min="2" max="2" width="11.8515625" style="0" customWidth="1"/>
    <col min="3" max="3" width="10.140625" style="0" customWidth="1"/>
    <col min="4" max="4" width="41.140625" style="0" customWidth="1"/>
    <col min="5" max="5" width="7.140625" style="0" customWidth="1"/>
    <col min="6" max="6" width="12.7109375" style="0" customWidth="1"/>
    <col min="7" max="7" width="11.421875" style="185" customWidth="1"/>
  </cols>
  <sheetData>
    <row r="1" spans="1:6" ht="12.75">
      <c r="A1" s="136" t="s">
        <v>159</v>
      </c>
      <c r="B1" s="136"/>
      <c r="C1" s="136"/>
      <c r="D1" s="136"/>
      <c r="E1" s="136"/>
      <c r="F1" s="266"/>
    </row>
    <row r="2" spans="1:6" ht="13.5">
      <c r="A2" s="139" t="s">
        <v>305</v>
      </c>
      <c r="B2" s="139"/>
      <c r="C2" s="139"/>
      <c r="D2" s="139"/>
      <c r="E2" s="136" t="s">
        <v>306</v>
      </c>
      <c r="F2" s="216"/>
    </row>
    <row r="3" spans="1:6" ht="13.5">
      <c r="A3" s="139" t="s">
        <v>307</v>
      </c>
      <c r="B3" s="139"/>
      <c r="C3" s="139"/>
      <c r="D3" s="139"/>
      <c r="E3" s="139"/>
      <c r="F3" s="216"/>
    </row>
    <row r="4" spans="1:6" ht="13.5">
      <c r="A4" s="139"/>
      <c r="B4" s="139"/>
      <c r="C4" s="139"/>
      <c r="D4" s="142" t="s">
        <v>161</v>
      </c>
      <c r="E4" s="267"/>
      <c r="F4" s="320"/>
    </row>
    <row r="5" spans="1:6" ht="13.5">
      <c r="A5" s="139"/>
      <c r="B5" s="139"/>
      <c r="C5" s="139"/>
      <c r="D5" s="142"/>
      <c r="E5" s="267"/>
      <c r="F5" s="320"/>
    </row>
    <row r="6" spans="1:6" ht="14.25">
      <c r="A6" s="136"/>
      <c r="B6" s="136"/>
      <c r="C6" s="136"/>
      <c r="D6" s="144" t="s">
        <v>308</v>
      </c>
      <c r="E6" s="144"/>
      <c r="F6" s="144"/>
    </row>
    <row r="7" spans="1:6" ht="13.5">
      <c r="A7" s="139"/>
      <c r="B7" s="139"/>
      <c r="C7" s="139"/>
      <c r="D7" s="139"/>
      <c r="E7" s="139"/>
      <c r="F7" s="216"/>
    </row>
    <row r="8" spans="1:6" ht="13.5">
      <c r="A8" s="139" t="s">
        <v>592</v>
      </c>
      <c r="B8" s="139"/>
      <c r="C8" s="139"/>
      <c r="D8" s="139"/>
      <c r="E8" s="139"/>
      <c r="F8" s="216"/>
    </row>
    <row r="9" spans="1:6" ht="13.5">
      <c r="A9" s="139" t="s">
        <v>590</v>
      </c>
      <c r="B9" s="139"/>
      <c r="C9" s="146"/>
      <c r="D9" s="146"/>
      <c r="E9" s="146"/>
      <c r="F9" s="268"/>
    </row>
    <row r="10" spans="1:6" ht="13.5">
      <c r="A10" s="136" t="s">
        <v>591</v>
      </c>
      <c r="B10" s="136"/>
      <c r="C10" s="139"/>
      <c r="D10" s="139"/>
      <c r="E10" s="139"/>
      <c r="F10" s="216"/>
    </row>
    <row r="11" spans="1:6" ht="14.25" thickBot="1">
      <c r="A11" s="139"/>
      <c r="B11" s="139"/>
      <c r="C11" s="139"/>
      <c r="D11" s="139"/>
      <c r="E11" s="139"/>
      <c r="F11" s="216"/>
    </row>
    <row r="12" spans="1:6" ht="12.75">
      <c r="A12" s="150" t="s">
        <v>309</v>
      </c>
      <c r="B12" s="149" t="s">
        <v>165</v>
      </c>
      <c r="C12" s="149" t="s">
        <v>0</v>
      </c>
      <c r="D12" s="269" t="s">
        <v>310</v>
      </c>
      <c r="E12" s="270" t="s">
        <v>311</v>
      </c>
      <c r="F12" s="271"/>
    </row>
    <row r="13" spans="1:6" ht="13.5" thickBot="1">
      <c r="A13" s="208" t="s">
        <v>312</v>
      </c>
      <c r="B13" s="223" t="s">
        <v>168</v>
      </c>
      <c r="C13" s="223"/>
      <c r="D13" s="291"/>
      <c r="E13" s="208"/>
      <c r="F13" s="292"/>
    </row>
    <row r="14" spans="1:6" ht="13.5">
      <c r="A14" s="285">
        <v>1</v>
      </c>
      <c r="B14" s="274">
        <v>23357</v>
      </c>
      <c r="C14" s="210">
        <v>41609</v>
      </c>
      <c r="D14" s="275" t="s">
        <v>729</v>
      </c>
      <c r="E14" s="209" t="s">
        <v>282</v>
      </c>
      <c r="F14" s="337">
        <v>6000</v>
      </c>
    </row>
    <row r="15" spans="1:6" ht="13.5">
      <c r="A15" s="285">
        <v>2</v>
      </c>
      <c r="B15" s="274">
        <v>44337</v>
      </c>
      <c r="C15" s="210">
        <v>41611</v>
      </c>
      <c r="D15" s="275" t="s">
        <v>750</v>
      </c>
      <c r="E15" s="209" t="s">
        <v>282</v>
      </c>
      <c r="F15" s="337">
        <v>6060</v>
      </c>
    </row>
    <row r="16" spans="1:6" ht="13.5">
      <c r="A16" s="285">
        <v>3</v>
      </c>
      <c r="B16" s="274">
        <v>58508</v>
      </c>
      <c r="C16" s="210">
        <v>41612</v>
      </c>
      <c r="D16" s="275" t="s">
        <v>284</v>
      </c>
      <c r="E16" s="209" t="s">
        <v>282</v>
      </c>
      <c r="F16" s="337">
        <v>5145</v>
      </c>
    </row>
    <row r="17" spans="1:6" ht="13.5">
      <c r="A17" s="285">
        <v>4</v>
      </c>
      <c r="B17" s="274" t="s">
        <v>314</v>
      </c>
      <c r="C17" s="210">
        <v>41612</v>
      </c>
      <c r="D17" s="275" t="s">
        <v>328</v>
      </c>
      <c r="E17" s="209" t="s">
        <v>282</v>
      </c>
      <c r="F17" s="337">
        <v>1240</v>
      </c>
    </row>
    <row r="18" spans="1:6" ht="13.5">
      <c r="A18" s="285">
        <v>5</v>
      </c>
      <c r="B18" s="274">
        <v>34830</v>
      </c>
      <c r="C18" s="210" t="s">
        <v>667</v>
      </c>
      <c r="D18" s="275" t="s">
        <v>669</v>
      </c>
      <c r="E18" s="209" t="s">
        <v>282</v>
      </c>
      <c r="F18" s="337">
        <v>3250</v>
      </c>
    </row>
    <row r="19" spans="1:6" ht="13.5">
      <c r="A19" s="285">
        <v>6</v>
      </c>
      <c r="B19" s="274">
        <v>155279</v>
      </c>
      <c r="C19" s="210">
        <v>41613</v>
      </c>
      <c r="D19" s="275" t="s">
        <v>677</v>
      </c>
      <c r="E19" s="209" t="s">
        <v>282</v>
      </c>
      <c r="F19" s="337">
        <v>750</v>
      </c>
    </row>
    <row r="20" spans="1:6" ht="13.5">
      <c r="A20" s="285">
        <v>7</v>
      </c>
      <c r="B20" s="274">
        <v>178551</v>
      </c>
      <c r="C20" s="210">
        <v>41614</v>
      </c>
      <c r="D20" s="275" t="s">
        <v>241</v>
      </c>
      <c r="E20" s="209" t="s">
        <v>282</v>
      </c>
      <c r="F20" s="337">
        <v>3000</v>
      </c>
    </row>
    <row r="21" spans="1:6" ht="13.5">
      <c r="A21" s="285">
        <v>8</v>
      </c>
      <c r="B21" s="274">
        <v>592879</v>
      </c>
      <c r="C21" s="210">
        <v>41614</v>
      </c>
      <c r="D21" s="275" t="s">
        <v>678</v>
      </c>
      <c r="E21" s="209" t="s">
        <v>282</v>
      </c>
      <c r="F21" s="337">
        <v>3180</v>
      </c>
    </row>
    <row r="22" spans="1:6" ht="13.5">
      <c r="A22" s="285">
        <v>9</v>
      </c>
      <c r="B22" s="274">
        <v>8839</v>
      </c>
      <c r="C22" s="210">
        <v>41613</v>
      </c>
      <c r="D22" s="275" t="s">
        <v>315</v>
      </c>
      <c r="E22" s="209" t="s">
        <v>282</v>
      </c>
      <c r="F22" s="337">
        <v>2043</v>
      </c>
    </row>
    <row r="23" spans="1:6" ht="13.5">
      <c r="A23" s="285">
        <v>10</v>
      </c>
      <c r="B23" s="274">
        <v>605452</v>
      </c>
      <c r="C23" s="210">
        <v>41614</v>
      </c>
      <c r="D23" s="275" t="s">
        <v>330</v>
      </c>
      <c r="E23" s="209" t="s">
        <v>282</v>
      </c>
      <c r="F23" s="337">
        <v>6226</v>
      </c>
    </row>
    <row r="24" spans="1:6" ht="13.5">
      <c r="A24" s="285">
        <v>11</v>
      </c>
      <c r="B24" s="274">
        <v>352856</v>
      </c>
      <c r="C24" s="210">
        <v>41616</v>
      </c>
      <c r="D24" s="275" t="s">
        <v>270</v>
      </c>
      <c r="E24" s="209" t="s">
        <v>282</v>
      </c>
      <c r="F24" s="337">
        <v>6000</v>
      </c>
    </row>
    <row r="25" spans="1:6" ht="13.5">
      <c r="A25" s="285">
        <v>12</v>
      </c>
      <c r="B25" s="274">
        <v>178828</v>
      </c>
      <c r="C25" s="210">
        <v>41617</v>
      </c>
      <c r="D25" s="275" t="s">
        <v>241</v>
      </c>
      <c r="E25" s="209" t="s">
        <v>282</v>
      </c>
      <c r="F25" s="337">
        <v>1800</v>
      </c>
    </row>
    <row r="26" spans="1:6" ht="13.5">
      <c r="A26" s="285">
        <v>13</v>
      </c>
      <c r="B26" s="274">
        <v>653070</v>
      </c>
      <c r="C26" s="210">
        <v>41618</v>
      </c>
      <c r="D26" s="275" t="s">
        <v>300</v>
      </c>
      <c r="E26" s="209" t="s">
        <v>282</v>
      </c>
      <c r="F26" s="337">
        <v>3996</v>
      </c>
    </row>
    <row r="27" spans="1:6" ht="13.5">
      <c r="A27" s="285">
        <v>14</v>
      </c>
      <c r="B27" s="274">
        <v>58885</v>
      </c>
      <c r="C27" s="210">
        <v>41618</v>
      </c>
      <c r="D27" s="275" t="s">
        <v>284</v>
      </c>
      <c r="E27" s="209" t="s">
        <v>282</v>
      </c>
      <c r="F27" s="337">
        <v>803</v>
      </c>
    </row>
    <row r="28" spans="1:6" ht="13.5">
      <c r="A28" s="285">
        <v>15</v>
      </c>
      <c r="B28" s="274">
        <v>937490</v>
      </c>
      <c r="C28" s="210">
        <v>41618</v>
      </c>
      <c r="D28" s="275" t="s">
        <v>711</v>
      </c>
      <c r="E28" s="209" t="s">
        <v>282</v>
      </c>
      <c r="F28" s="337">
        <v>2200</v>
      </c>
    </row>
    <row r="29" spans="1:6" ht="13.5">
      <c r="A29" s="285">
        <v>16</v>
      </c>
      <c r="B29" s="274">
        <v>10290</v>
      </c>
      <c r="C29" s="210">
        <v>41618</v>
      </c>
      <c r="D29" s="275" t="s">
        <v>297</v>
      </c>
      <c r="E29" s="209" t="s">
        <v>282</v>
      </c>
      <c r="F29" s="337">
        <v>2900</v>
      </c>
    </row>
    <row r="30" spans="1:6" ht="13.5">
      <c r="A30" s="285">
        <v>17</v>
      </c>
      <c r="B30" s="274">
        <v>3426</v>
      </c>
      <c r="C30" s="210">
        <v>41619</v>
      </c>
      <c r="D30" s="275" t="s">
        <v>751</v>
      </c>
      <c r="E30" s="209" t="s">
        <v>282</v>
      </c>
      <c r="F30" s="337">
        <v>3000</v>
      </c>
    </row>
    <row r="31" spans="1:6" ht="13.5">
      <c r="A31" s="285">
        <v>18</v>
      </c>
      <c r="B31" s="300">
        <v>58893</v>
      </c>
      <c r="C31" s="232">
        <v>41620</v>
      </c>
      <c r="D31" s="301" t="s">
        <v>273</v>
      </c>
      <c r="E31" s="209" t="s">
        <v>282</v>
      </c>
      <c r="F31" s="337">
        <v>6150</v>
      </c>
    </row>
    <row r="32" spans="1:6" ht="13.5">
      <c r="A32" s="285">
        <v>19</v>
      </c>
      <c r="B32" s="300" t="s">
        <v>314</v>
      </c>
      <c r="C32" s="232">
        <v>41620</v>
      </c>
      <c r="D32" s="301" t="s">
        <v>705</v>
      </c>
      <c r="E32" s="209" t="s">
        <v>282</v>
      </c>
      <c r="F32" s="337">
        <v>2480</v>
      </c>
    </row>
    <row r="33" spans="1:6" ht="13.5">
      <c r="A33" s="285">
        <v>20</v>
      </c>
      <c r="B33" s="300" t="s">
        <v>314</v>
      </c>
      <c r="C33" s="232">
        <v>41621</v>
      </c>
      <c r="D33" s="301" t="s">
        <v>706</v>
      </c>
      <c r="E33" s="209" t="s">
        <v>282</v>
      </c>
      <c r="F33" s="337">
        <v>1200</v>
      </c>
    </row>
    <row r="34" spans="1:6" ht="13.5">
      <c r="A34" s="285">
        <v>21</v>
      </c>
      <c r="B34" s="300" t="s">
        <v>314</v>
      </c>
      <c r="C34" s="232">
        <v>41621</v>
      </c>
      <c r="D34" s="301" t="s">
        <v>707</v>
      </c>
      <c r="E34" s="209" t="s">
        <v>282</v>
      </c>
      <c r="F34" s="337">
        <v>1200</v>
      </c>
    </row>
    <row r="35" spans="1:6" ht="13.5">
      <c r="A35" s="285">
        <v>22</v>
      </c>
      <c r="B35" s="300">
        <v>47077</v>
      </c>
      <c r="C35" s="232">
        <v>41621</v>
      </c>
      <c r="D35" s="301" t="s">
        <v>360</v>
      </c>
      <c r="E35" s="209" t="s">
        <v>282</v>
      </c>
      <c r="F35" s="337">
        <v>12800</v>
      </c>
    </row>
    <row r="36" spans="1:6" ht="13.5">
      <c r="A36" s="285">
        <v>23</v>
      </c>
      <c r="B36" s="300">
        <v>16622</v>
      </c>
      <c r="C36" s="232">
        <v>41621</v>
      </c>
      <c r="D36" s="301" t="s">
        <v>709</v>
      </c>
      <c r="E36" s="209" t="s">
        <v>282</v>
      </c>
      <c r="F36" s="337">
        <v>6400</v>
      </c>
    </row>
    <row r="37" spans="1:6" ht="13.5">
      <c r="A37" s="285">
        <v>24</v>
      </c>
      <c r="B37" s="300" t="s">
        <v>314</v>
      </c>
      <c r="C37" s="232">
        <v>41621</v>
      </c>
      <c r="D37" s="301" t="s">
        <v>710</v>
      </c>
      <c r="E37" s="209" t="s">
        <v>282</v>
      </c>
      <c r="F37" s="337">
        <v>6600</v>
      </c>
    </row>
    <row r="38" spans="1:6" ht="13.5">
      <c r="A38" s="285">
        <v>25</v>
      </c>
      <c r="B38" s="300">
        <v>106201</v>
      </c>
      <c r="C38" s="232">
        <v>41621</v>
      </c>
      <c r="D38" s="301" t="s">
        <v>712</v>
      </c>
      <c r="E38" s="209" t="s">
        <v>282</v>
      </c>
      <c r="F38" s="337">
        <v>3410</v>
      </c>
    </row>
    <row r="39" spans="1:6" ht="13.5">
      <c r="A39" s="285">
        <v>26</v>
      </c>
      <c r="B39" s="300">
        <v>58898</v>
      </c>
      <c r="C39" s="232">
        <v>41621</v>
      </c>
      <c r="D39" s="301" t="s">
        <v>273</v>
      </c>
      <c r="E39" s="209" t="s">
        <v>282</v>
      </c>
      <c r="F39" s="337">
        <v>7500</v>
      </c>
    </row>
    <row r="40" spans="1:6" ht="13.5">
      <c r="A40" s="285">
        <v>27</v>
      </c>
      <c r="B40" s="300">
        <v>5583</v>
      </c>
      <c r="C40" s="232">
        <v>41621</v>
      </c>
      <c r="D40" s="301" t="s">
        <v>300</v>
      </c>
      <c r="E40" s="209" t="s">
        <v>282</v>
      </c>
      <c r="F40" s="337">
        <v>6557</v>
      </c>
    </row>
    <row r="41" spans="1:6" ht="13.5">
      <c r="A41" s="285">
        <v>28</v>
      </c>
      <c r="B41" s="300">
        <v>47802</v>
      </c>
      <c r="C41" s="232">
        <v>41621</v>
      </c>
      <c r="D41" s="301" t="s">
        <v>728</v>
      </c>
      <c r="E41" s="209" t="s">
        <v>282</v>
      </c>
      <c r="F41" s="337">
        <v>6000</v>
      </c>
    </row>
    <row r="42" spans="1:6" ht="13.5">
      <c r="A42" s="285">
        <v>29</v>
      </c>
      <c r="B42" s="300" t="s">
        <v>314</v>
      </c>
      <c r="C42" s="232">
        <v>41624</v>
      </c>
      <c r="D42" s="301" t="s">
        <v>705</v>
      </c>
      <c r="E42" s="209" t="s">
        <v>282</v>
      </c>
      <c r="F42" s="337">
        <v>1860</v>
      </c>
    </row>
    <row r="43" spans="1:6" ht="13.5">
      <c r="A43" s="285">
        <v>30</v>
      </c>
      <c r="B43" s="300">
        <v>156518</v>
      </c>
      <c r="C43" s="232">
        <v>41624</v>
      </c>
      <c r="D43" s="301" t="s">
        <v>677</v>
      </c>
      <c r="E43" s="209" t="s">
        <v>282</v>
      </c>
      <c r="F43" s="337">
        <v>3480</v>
      </c>
    </row>
    <row r="44" spans="1:6" ht="13.5">
      <c r="A44" s="285">
        <v>31</v>
      </c>
      <c r="B44" s="300">
        <v>47091</v>
      </c>
      <c r="C44" s="232">
        <v>41624</v>
      </c>
      <c r="D44" s="301" t="s">
        <v>360</v>
      </c>
      <c r="E44" s="209" t="s">
        <v>282</v>
      </c>
      <c r="F44" s="337">
        <v>6400</v>
      </c>
    </row>
    <row r="45" spans="1:6" ht="13.5">
      <c r="A45" s="285">
        <v>32</v>
      </c>
      <c r="B45" s="300" t="s">
        <v>314</v>
      </c>
      <c r="C45" s="232">
        <v>41624</v>
      </c>
      <c r="D45" s="301" t="s">
        <v>324</v>
      </c>
      <c r="E45" s="209" t="s">
        <v>282</v>
      </c>
      <c r="F45" s="337">
        <v>1220</v>
      </c>
    </row>
    <row r="46" spans="1:6" ht="13.5">
      <c r="A46" s="285">
        <v>33</v>
      </c>
      <c r="B46" s="300">
        <v>492949</v>
      </c>
      <c r="C46" s="232">
        <v>41624</v>
      </c>
      <c r="D46" s="301" t="s">
        <v>722</v>
      </c>
      <c r="E46" s="209" t="s">
        <v>282</v>
      </c>
      <c r="F46" s="337">
        <v>5880</v>
      </c>
    </row>
    <row r="47" spans="1:6" ht="13.5">
      <c r="A47" s="285">
        <v>34</v>
      </c>
      <c r="B47" s="300">
        <v>33715</v>
      </c>
      <c r="C47" s="232">
        <v>41624</v>
      </c>
      <c r="D47" s="301" t="s">
        <v>297</v>
      </c>
      <c r="E47" s="209" t="s">
        <v>282</v>
      </c>
      <c r="F47" s="337">
        <v>6270</v>
      </c>
    </row>
    <row r="48" spans="1:6" ht="13.5">
      <c r="A48" s="285">
        <v>35</v>
      </c>
      <c r="B48" s="300">
        <v>699238</v>
      </c>
      <c r="C48" s="232">
        <v>41624</v>
      </c>
      <c r="D48" s="301" t="s">
        <v>739</v>
      </c>
      <c r="E48" s="209" t="s">
        <v>282</v>
      </c>
      <c r="F48" s="337">
        <v>2300</v>
      </c>
    </row>
    <row r="49" spans="1:6" ht="13.5">
      <c r="A49" s="285">
        <v>36</v>
      </c>
      <c r="B49" s="300">
        <v>22146</v>
      </c>
      <c r="C49" s="232">
        <v>41624</v>
      </c>
      <c r="D49" s="301" t="s">
        <v>297</v>
      </c>
      <c r="E49" s="209" t="s">
        <v>282</v>
      </c>
      <c r="F49" s="337">
        <v>2090</v>
      </c>
    </row>
    <row r="50" spans="1:6" ht="13.5">
      <c r="A50" s="285">
        <v>37</v>
      </c>
      <c r="B50" s="300">
        <v>28122</v>
      </c>
      <c r="C50" s="232">
        <v>41624</v>
      </c>
      <c r="D50" s="301" t="s">
        <v>297</v>
      </c>
      <c r="E50" s="209" t="s">
        <v>282</v>
      </c>
      <c r="F50" s="337">
        <v>3135</v>
      </c>
    </row>
    <row r="51" spans="1:6" ht="13.5">
      <c r="A51" s="285">
        <v>38</v>
      </c>
      <c r="B51" s="300">
        <v>23015</v>
      </c>
      <c r="C51" s="232">
        <v>41625</v>
      </c>
      <c r="D51" s="301" t="s">
        <v>297</v>
      </c>
      <c r="E51" s="209" t="s">
        <v>282</v>
      </c>
      <c r="F51" s="337">
        <v>2508</v>
      </c>
    </row>
    <row r="52" spans="1:6" ht="13.5">
      <c r="A52" s="285">
        <v>39</v>
      </c>
      <c r="B52" s="300">
        <v>12519</v>
      </c>
      <c r="C52" s="232">
        <v>41626</v>
      </c>
      <c r="D52" s="301" t="s">
        <v>297</v>
      </c>
      <c r="E52" s="209" t="s">
        <v>282</v>
      </c>
      <c r="F52" s="337">
        <v>2508</v>
      </c>
    </row>
    <row r="53" spans="1:6" ht="13.5">
      <c r="A53" s="285">
        <v>40</v>
      </c>
      <c r="B53" s="300">
        <v>79312</v>
      </c>
      <c r="C53" s="232">
        <v>41626</v>
      </c>
      <c r="D53" s="301" t="s">
        <v>334</v>
      </c>
      <c r="E53" s="209" t="s">
        <v>282</v>
      </c>
      <c r="F53" s="337">
        <v>1710</v>
      </c>
    </row>
    <row r="54" spans="1:6" ht="13.5">
      <c r="A54" s="285">
        <v>41</v>
      </c>
      <c r="B54" s="300">
        <v>156859</v>
      </c>
      <c r="C54" s="232">
        <v>41626</v>
      </c>
      <c r="D54" s="301" t="s">
        <v>730</v>
      </c>
      <c r="E54" s="209" t="s">
        <v>282</v>
      </c>
      <c r="F54" s="337">
        <v>1450</v>
      </c>
    </row>
    <row r="55" spans="1:6" ht="13.5">
      <c r="A55" s="285">
        <v>42</v>
      </c>
      <c r="B55" s="300">
        <v>57263733</v>
      </c>
      <c r="C55" s="232">
        <v>41626</v>
      </c>
      <c r="D55" s="301" t="s">
        <v>752</v>
      </c>
      <c r="E55" s="209" t="s">
        <v>282</v>
      </c>
      <c r="F55" s="337">
        <v>1900</v>
      </c>
    </row>
    <row r="56" spans="1:6" ht="13.5">
      <c r="A56" s="285">
        <v>43</v>
      </c>
      <c r="B56" s="300">
        <v>23089</v>
      </c>
      <c r="C56" s="232">
        <v>41627</v>
      </c>
      <c r="D56" s="301" t="s">
        <v>297</v>
      </c>
      <c r="E56" s="209" t="s">
        <v>282</v>
      </c>
      <c r="F56" s="337">
        <v>3600</v>
      </c>
    </row>
    <row r="57" spans="1:6" ht="13.5">
      <c r="A57" s="285">
        <v>44</v>
      </c>
      <c r="B57" s="300">
        <v>23916290</v>
      </c>
      <c r="C57" s="232">
        <v>41627</v>
      </c>
      <c r="D57" s="301" t="s">
        <v>727</v>
      </c>
      <c r="E57" s="209" t="s">
        <v>282</v>
      </c>
      <c r="F57" s="337">
        <v>16250</v>
      </c>
    </row>
    <row r="58" spans="1:6" ht="13.5">
      <c r="A58" s="285">
        <v>45</v>
      </c>
      <c r="B58" s="300" t="s">
        <v>314</v>
      </c>
      <c r="C58" s="232">
        <v>41628</v>
      </c>
      <c r="D58" s="301" t="s">
        <v>710</v>
      </c>
      <c r="E58" s="209" t="s">
        <v>282</v>
      </c>
      <c r="F58" s="337">
        <v>6000</v>
      </c>
    </row>
    <row r="59" spans="1:6" ht="13.5">
      <c r="A59" s="285">
        <v>46</v>
      </c>
      <c r="B59" s="300">
        <v>162</v>
      </c>
      <c r="C59" s="232">
        <v>41628</v>
      </c>
      <c r="D59" s="301" t="s">
        <v>731</v>
      </c>
      <c r="E59" s="209" t="s">
        <v>282</v>
      </c>
      <c r="F59" s="337">
        <v>2000</v>
      </c>
    </row>
    <row r="60" spans="1:6" ht="13.5">
      <c r="A60" s="285">
        <v>47</v>
      </c>
      <c r="B60" s="300">
        <v>157059</v>
      </c>
      <c r="C60" s="232">
        <v>41628</v>
      </c>
      <c r="D60" s="301" t="s">
        <v>730</v>
      </c>
      <c r="E60" s="209" t="s">
        <v>282</v>
      </c>
      <c r="F60" s="337">
        <v>1450</v>
      </c>
    </row>
    <row r="61" spans="1:6" ht="13.5">
      <c r="A61" s="285">
        <v>48</v>
      </c>
      <c r="B61" s="300" t="s">
        <v>314</v>
      </c>
      <c r="C61" s="232">
        <v>41628</v>
      </c>
      <c r="D61" s="301" t="s">
        <v>328</v>
      </c>
      <c r="E61" s="209" t="s">
        <v>282</v>
      </c>
      <c r="F61" s="337">
        <v>3600</v>
      </c>
    </row>
    <row r="62" spans="1:6" ht="13.5">
      <c r="A62" s="285">
        <v>49</v>
      </c>
      <c r="B62" s="300">
        <v>12113</v>
      </c>
      <c r="C62" s="232">
        <v>41628</v>
      </c>
      <c r="D62" s="301" t="s">
        <v>358</v>
      </c>
      <c r="E62" s="209" t="s">
        <v>282</v>
      </c>
      <c r="F62" s="337">
        <v>800</v>
      </c>
    </row>
    <row r="63" spans="1:6" ht="13.5">
      <c r="A63" s="273">
        <v>50</v>
      </c>
      <c r="B63" s="274">
        <v>12021</v>
      </c>
      <c r="C63" s="210">
        <v>41628</v>
      </c>
      <c r="D63" s="275" t="s">
        <v>358</v>
      </c>
      <c r="E63" s="209" t="s">
        <v>282</v>
      </c>
      <c r="F63" s="337">
        <v>1900</v>
      </c>
    </row>
    <row r="64" spans="1:6" ht="13.5">
      <c r="A64" s="154"/>
      <c r="B64" s="279"/>
      <c r="C64" s="251"/>
      <c r="D64" s="148"/>
      <c r="E64" s="154"/>
      <c r="F64" s="412"/>
    </row>
    <row r="65" spans="1:6" ht="13.5">
      <c r="A65" s="154"/>
      <c r="B65" s="279"/>
      <c r="C65" s="251"/>
      <c r="D65" s="148"/>
      <c r="E65" s="154"/>
      <c r="F65" s="412"/>
    </row>
    <row r="66" spans="1:6" ht="13.5">
      <c r="A66" s="154"/>
      <c r="B66" s="279"/>
      <c r="C66" s="251"/>
      <c r="D66" s="148"/>
      <c r="E66" s="154"/>
      <c r="F66" s="412"/>
    </row>
    <row r="67" spans="1:6" ht="13.5">
      <c r="A67" s="154"/>
      <c r="B67" s="279"/>
      <c r="C67" s="251"/>
      <c r="D67" s="148"/>
      <c r="E67" s="154"/>
      <c r="F67" s="412"/>
    </row>
    <row r="68" spans="1:6" ht="14.25" thickBot="1">
      <c r="A68" s="154"/>
      <c r="B68" s="279"/>
      <c r="C68" s="251"/>
      <c r="D68" s="148"/>
      <c r="E68" s="154"/>
      <c r="F68" s="412"/>
    </row>
    <row r="69" spans="1:6" ht="12.75">
      <c r="A69" s="150" t="s">
        <v>309</v>
      </c>
      <c r="B69" s="149" t="s">
        <v>165</v>
      </c>
      <c r="C69" s="149" t="s">
        <v>0</v>
      </c>
      <c r="D69" s="269" t="s">
        <v>310</v>
      </c>
      <c r="E69" s="270" t="s">
        <v>311</v>
      </c>
      <c r="F69" s="271"/>
    </row>
    <row r="70" spans="1:6" ht="13.5" thickBot="1">
      <c r="A70" s="208" t="s">
        <v>312</v>
      </c>
      <c r="B70" s="223" t="s">
        <v>168</v>
      </c>
      <c r="C70" s="223"/>
      <c r="D70" s="291"/>
      <c r="E70" s="208"/>
      <c r="F70" s="292"/>
    </row>
    <row r="71" spans="1:6" ht="13.5">
      <c r="A71" s="285">
        <v>51</v>
      </c>
      <c r="B71" s="408">
        <v>13116</v>
      </c>
      <c r="C71" s="409">
        <v>41628</v>
      </c>
      <c r="D71" s="410" t="s">
        <v>733</v>
      </c>
      <c r="E71" s="289" t="s">
        <v>282</v>
      </c>
      <c r="F71" s="411">
        <v>1700</v>
      </c>
    </row>
    <row r="72" spans="1:6" ht="13.5">
      <c r="A72" s="285">
        <v>52</v>
      </c>
      <c r="B72" s="300">
        <v>2425</v>
      </c>
      <c r="C72" s="232">
        <v>41628</v>
      </c>
      <c r="D72" s="301" t="s">
        <v>734</v>
      </c>
      <c r="E72" s="209" t="s">
        <v>282</v>
      </c>
      <c r="F72" s="337">
        <v>750</v>
      </c>
    </row>
    <row r="73" spans="1:6" ht="13.5">
      <c r="A73" s="285">
        <v>53</v>
      </c>
      <c r="B73" s="300">
        <v>63555</v>
      </c>
      <c r="C73" s="232">
        <v>41628</v>
      </c>
      <c r="D73" s="301" t="s">
        <v>735</v>
      </c>
      <c r="E73" s="209" t="s">
        <v>282</v>
      </c>
      <c r="F73" s="337">
        <v>1600</v>
      </c>
    </row>
    <row r="74" spans="1:6" ht="13.5">
      <c r="A74" s="285">
        <v>54</v>
      </c>
      <c r="B74" s="300">
        <v>95875</v>
      </c>
      <c r="C74" s="232">
        <v>41628</v>
      </c>
      <c r="D74" s="301" t="s">
        <v>735</v>
      </c>
      <c r="E74" s="209" t="s">
        <v>282</v>
      </c>
      <c r="F74" s="337">
        <v>1600</v>
      </c>
    </row>
    <row r="75" spans="1:6" ht="13.5">
      <c r="A75" s="285">
        <v>55</v>
      </c>
      <c r="B75" s="300">
        <v>160078</v>
      </c>
      <c r="C75" s="232">
        <v>41628</v>
      </c>
      <c r="D75" s="301" t="s">
        <v>736</v>
      </c>
      <c r="E75" s="209" t="s">
        <v>282</v>
      </c>
      <c r="F75" s="337">
        <v>7800</v>
      </c>
    </row>
    <row r="76" spans="1:6" ht="13.5">
      <c r="A76" s="285">
        <v>56</v>
      </c>
      <c r="B76" s="300">
        <v>89763</v>
      </c>
      <c r="C76" s="232">
        <v>41628</v>
      </c>
      <c r="D76" s="301" t="s">
        <v>748</v>
      </c>
      <c r="E76" s="209" t="s">
        <v>282</v>
      </c>
      <c r="F76" s="337">
        <v>3400</v>
      </c>
    </row>
    <row r="77" spans="1:6" ht="13.5">
      <c r="A77" s="285">
        <v>57</v>
      </c>
      <c r="B77" s="300">
        <v>139765</v>
      </c>
      <c r="C77" s="232">
        <v>41628</v>
      </c>
      <c r="D77" s="301" t="s">
        <v>749</v>
      </c>
      <c r="E77" s="209" t="s">
        <v>282</v>
      </c>
      <c r="F77" s="337">
        <v>2090</v>
      </c>
    </row>
    <row r="78" spans="1:6" ht="13.5">
      <c r="A78" s="285">
        <v>58</v>
      </c>
      <c r="B78" s="300">
        <v>431165</v>
      </c>
      <c r="C78" s="232">
        <v>41629</v>
      </c>
      <c r="D78" s="301" t="s">
        <v>300</v>
      </c>
      <c r="E78" s="209" t="s">
        <v>282</v>
      </c>
      <c r="F78" s="337">
        <v>2530</v>
      </c>
    </row>
    <row r="79" spans="1:6" ht="13.5">
      <c r="A79" s="285">
        <v>59</v>
      </c>
      <c r="B79" s="300">
        <v>155657</v>
      </c>
      <c r="C79" s="232">
        <v>41629</v>
      </c>
      <c r="D79" s="301" t="s">
        <v>300</v>
      </c>
      <c r="E79" s="209" t="s">
        <v>282</v>
      </c>
      <c r="F79" s="337">
        <v>3182</v>
      </c>
    </row>
    <row r="80" spans="1:6" ht="13.5">
      <c r="A80" s="285">
        <v>60</v>
      </c>
      <c r="B80" s="300">
        <v>157160</v>
      </c>
      <c r="C80" s="232">
        <v>41629</v>
      </c>
      <c r="D80" s="301" t="s">
        <v>730</v>
      </c>
      <c r="E80" s="209" t="s">
        <v>282</v>
      </c>
      <c r="F80" s="337">
        <v>2590</v>
      </c>
    </row>
    <row r="81" spans="1:6" ht="13.5">
      <c r="A81" s="285">
        <v>61</v>
      </c>
      <c r="B81" s="300">
        <v>318422</v>
      </c>
      <c r="C81" s="232">
        <v>41630</v>
      </c>
      <c r="D81" s="301" t="s">
        <v>291</v>
      </c>
      <c r="E81" s="209" t="s">
        <v>282</v>
      </c>
      <c r="F81" s="337">
        <v>6000</v>
      </c>
    </row>
    <row r="82" spans="1:6" ht="13.5">
      <c r="A82" s="285">
        <v>62</v>
      </c>
      <c r="B82" s="300">
        <v>23228</v>
      </c>
      <c r="C82" s="232">
        <v>41631</v>
      </c>
      <c r="D82" s="301" t="s">
        <v>297</v>
      </c>
      <c r="E82" s="209" t="s">
        <v>282</v>
      </c>
      <c r="F82" s="337">
        <v>3135</v>
      </c>
    </row>
    <row r="83" spans="1:6" ht="13.5">
      <c r="A83" s="285">
        <v>63</v>
      </c>
      <c r="B83" s="300">
        <v>3854668</v>
      </c>
      <c r="C83" s="232">
        <v>41631</v>
      </c>
      <c r="D83" s="301" t="s">
        <v>248</v>
      </c>
      <c r="E83" s="209" t="s">
        <v>282</v>
      </c>
      <c r="F83" s="337">
        <v>11000</v>
      </c>
    </row>
    <row r="84" spans="1:6" ht="13.5">
      <c r="A84" s="285">
        <v>64</v>
      </c>
      <c r="B84" s="300">
        <v>793699</v>
      </c>
      <c r="C84" s="232">
        <v>41631</v>
      </c>
      <c r="D84" s="301" t="s">
        <v>334</v>
      </c>
      <c r="E84" s="209" t="s">
        <v>282</v>
      </c>
      <c r="F84" s="337">
        <v>10920</v>
      </c>
    </row>
    <row r="85" spans="1:6" ht="13.5">
      <c r="A85" s="285">
        <v>65</v>
      </c>
      <c r="B85" s="300">
        <v>79400</v>
      </c>
      <c r="C85" s="232">
        <v>41631</v>
      </c>
      <c r="D85" s="301" t="s">
        <v>334</v>
      </c>
      <c r="E85" s="209" t="s">
        <v>282</v>
      </c>
      <c r="F85" s="337">
        <v>6960</v>
      </c>
    </row>
    <row r="86" spans="1:6" ht="13.5">
      <c r="A86" s="285">
        <v>66</v>
      </c>
      <c r="B86" s="300">
        <v>69631</v>
      </c>
      <c r="C86" s="232">
        <v>41632</v>
      </c>
      <c r="D86" s="301" t="s">
        <v>266</v>
      </c>
      <c r="E86" s="209" t="s">
        <v>282</v>
      </c>
      <c r="F86" s="337">
        <v>5000</v>
      </c>
    </row>
    <row r="87" spans="1:6" ht="13.5">
      <c r="A87" s="285">
        <v>67</v>
      </c>
      <c r="B87" s="300">
        <v>348079</v>
      </c>
      <c r="C87" s="232">
        <v>41632</v>
      </c>
      <c r="D87" s="301" t="s">
        <v>740</v>
      </c>
      <c r="E87" s="209" t="s">
        <v>282</v>
      </c>
      <c r="F87" s="337">
        <v>5000</v>
      </c>
    </row>
    <row r="88" spans="1:6" ht="13.5">
      <c r="A88" s="285">
        <v>68</v>
      </c>
      <c r="B88" s="300">
        <v>23374</v>
      </c>
      <c r="C88" s="232">
        <v>41632</v>
      </c>
      <c r="D88" s="301" t="s">
        <v>729</v>
      </c>
      <c r="E88" s="209" t="s">
        <v>282</v>
      </c>
      <c r="F88" s="337">
        <v>3200</v>
      </c>
    </row>
    <row r="89" spans="1:6" ht="13.5">
      <c r="A89" s="285">
        <v>69</v>
      </c>
      <c r="B89" s="300">
        <v>23294</v>
      </c>
      <c r="C89" s="232">
        <v>41634</v>
      </c>
      <c r="D89" s="301" t="s">
        <v>297</v>
      </c>
      <c r="E89" s="209" t="s">
        <v>282</v>
      </c>
      <c r="F89" s="337">
        <v>5400</v>
      </c>
    </row>
    <row r="90" spans="1:6" ht="13.5">
      <c r="A90" s="285">
        <v>70</v>
      </c>
      <c r="B90" s="300">
        <v>106820</v>
      </c>
      <c r="C90" s="232">
        <v>41634</v>
      </c>
      <c r="D90" s="301" t="s">
        <v>742</v>
      </c>
      <c r="E90" s="209" t="s">
        <v>282</v>
      </c>
      <c r="F90" s="337">
        <v>3490</v>
      </c>
    </row>
    <row r="91" spans="1:6" ht="13.5">
      <c r="A91" s="285">
        <v>71</v>
      </c>
      <c r="B91" s="300">
        <v>106821</v>
      </c>
      <c r="C91" s="232">
        <v>41634</v>
      </c>
      <c r="D91" s="301" t="s">
        <v>742</v>
      </c>
      <c r="E91" s="209" t="s">
        <v>282</v>
      </c>
      <c r="F91" s="337">
        <v>3690</v>
      </c>
    </row>
    <row r="92" spans="1:6" ht="13.5">
      <c r="A92" s="285">
        <v>72</v>
      </c>
      <c r="B92" s="300">
        <v>106824</v>
      </c>
      <c r="C92" s="232">
        <v>41634</v>
      </c>
      <c r="D92" s="301" t="s">
        <v>742</v>
      </c>
      <c r="E92" s="209" t="s">
        <v>282</v>
      </c>
      <c r="F92" s="337">
        <v>3690</v>
      </c>
    </row>
    <row r="93" spans="1:6" ht="13.5">
      <c r="A93" s="285">
        <v>73</v>
      </c>
      <c r="B93" s="300">
        <v>47204</v>
      </c>
      <c r="C93" s="232">
        <v>41634</v>
      </c>
      <c r="D93" s="301" t="s">
        <v>708</v>
      </c>
      <c r="E93" s="209" t="s">
        <v>282</v>
      </c>
      <c r="F93" s="337">
        <v>12800</v>
      </c>
    </row>
    <row r="94" spans="1:6" ht="13.5">
      <c r="A94" s="285">
        <v>74</v>
      </c>
      <c r="B94" s="300" t="s">
        <v>314</v>
      </c>
      <c r="C94" s="232">
        <v>41635</v>
      </c>
      <c r="D94" s="301" t="s">
        <v>328</v>
      </c>
      <c r="E94" s="209" t="s">
        <v>282</v>
      </c>
      <c r="F94" s="337">
        <v>5200</v>
      </c>
    </row>
    <row r="95" spans="1:6" ht="13.5">
      <c r="A95" s="285">
        <v>75</v>
      </c>
      <c r="B95" s="300">
        <v>23385</v>
      </c>
      <c r="C95" s="232">
        <v>41633</v>
      </c>
      <c r="D95" s="301" t="s">
        <v>729</v>
      </c>
      <c r="E95" s="209" t="s">
        <v>282</v>
      </c>
      <c r="F95" s="337">
        <v>6000</v>
      </c>
    </row>
    <row r="96" spans="1:6" ht="13.5">
      <c r="A96" s="285">
        <v>76</v>
      </c>
      <c r="B96" s="300">
        <v>79443</v>
      </c>
      <c r="C96" s="232">
        <v>41635</v>
      </c>
      <c r="D96" s="301" t="s">
        <v>334</v>
      </c>
      <c r="E96" s="209" t="s">
        <v>282</v>
      </c>
      <c r="F96" s="337">
        <v>2250</v>
      </c>
    </row>
    <row r="97" spans="1:6" ht="13.5">
      <c r="A97" s="285">
        <v>77</v>
      </c>
      <c r="B97" s="300">
        <v>953</v>
      </c>
      <c r="C97" s="232">
        <v>41635</v>
      </c>
      <c r="D97" s="301" t="s">
        <v>753</v>
      </c>
      <c r="E97" s="209" t="s">
        <v>282</v>
      </c>
      <c r="F97" s="337">
        <v>3090</v>
      </c>
    </row>
    <row r="98" spans="1:6" ht="13.5">
      <c r="A98" s="285">
        <v>78</v>
      </c>
      <c r="B98" s="300">
        <v>34491</v>
      </c>
      <c r="C98" s="232">
        <v>41635</v>
      </c>
      <c r="D98" s="301" t="s">
        <v>297</v>
      </c>
      <c r="E98" s="209" t="s">
        <v>282</v>
      </c>
      <c r="F98" s="337">
        <v>4430</v>
      </c>
    </row>
    <row r="99" spans="1:6" ht="13.5">
      <c r="A99" s="285">
        <v>79</v>
      </c>
      <c r="B99" s="300">
        <v>157539</v>
      </c>
      <c r="C99" s="232">
        <v>41635</v>
      </c>
      <c r="D99" s="301" t="s">
        <v>754</v>
      </c>
      <c r="E99" s="209" t="s">
        <v>282</v>
      </c>
      <c r="F99" s="337">
        <v>1710</v>
      </c>
    </row>
    <row r="100" spans="1:6" ht="13.5">
      <c r="A100" s="285">
        <v>80</v>
      </c>
      <c r="B100" s="300">
        <v>772</v>
      </c>
      <c r="C100" s="232">
        <v>41635</v>
      </c>
      <c r="D100" s="301" t="s">
        <v>755</v>
      </c>
      <c r="E100" s="209" t="s">
        <v>282</v>
      </c>
      <c r="F100" s="337">
        <v>2000</v>
      </c>
    </row>
    <row r="101" spans="1:6" ht="13.5">
      <c r="A101" s="285">
        <v>81</v>
      </c>
      <c r="B101" s="300">
        <v>156347</v>
      </c>
      <c r="C101" s="232">
        <v>41621</v>
      </c>
      <c r="D101" s="301" t="s">
        <v>757</v>
      </c>
      <c r="E101" s="209" t="s">
        <v>282</v>
      </c>
      <c r="F101" s="337">
        <v>6000</v>
      </c>
    </row>
    <row r="102" spans="1:6" ht="13.5">
      <c r="A102" s="285">
        <v>82</v>
      </c>
      <c r="B102" s="300">
        <v>333087</v>
      </c>
      <c r="C102" s="232">
        <v>41635</v>
      </c>
      <c r="D102" s="301" t="s">
        <v>758</v>
      </c>
      <c r="E102" s="209" t="s">
        <v>282</v>
      </c>
      <c r="F102" s="337">
        <v>6000</v>
      </c>
    </row>
    <row r="103" spans="1:6" ht="13.5">
      <c r="A103" s="285">
        <v>83</v>
      </c>
      <c r="B103" s="300">
        <v>153125</v>
      </c>
      <c r="C103" s="232">
        <v>41636</v>
      </c>
      <c r="D103" s="301" t="s">
        <v>759</v>
      </c>
      <c r="E103" s="209" t="s">
        <v>282</v>
      </c>
      <c r="F103" s="337">
        <v>6000</v>
      </c>
    </row>
    <row r="104" spans="1:6" ht="13.5">
      <c r="A104" s="285">
        <v>84</v>
      </c>
      <c r="B104" s="300">
        <v>8380</v>
      </c>
      <c r="C104" s="232">
        <v>41621</v>
      </c>
      <c r="D104" s="301" t="s">
        <v>766</v>
      </c>
      <c r="E104" s="209" t="s">
        <v>282</v>
      </c>
      <c r="F104" s="337">
        <v>27251</v>
      </c>
    </row>
    <row r="105" spans="1:6" ht="13.5">
      <c r="A105" s="285">
        <v>85</v>
      </c>
      <c r="B105" s="300">
        <v>34501</v>
      </c>
      <c r="C105" s="232">
        <v>41638</v>
      </c>
      <c r="D105" s="301" t="s">
        <v>297</v>
      </c>
      <c r="E105" s="209" t="s">
        <v>282</v>
      </c>
      <c r="F105" s="337">
        <v>3600</v>
      </c>
    </row>
    <row r="106" spans="1:6" ht="13.5">
      <c r="A106" s="285">
        <v>86</v>
      </c>
      <c r="B106" s="300">
        <v>23395</v>
      </c>
      <c r="C106" s="232">
        <v>41638</v>
      </c>
      <c r="D106" s="301" t="s">
        <v>729</v>
      </c>
      <c r="E106" s="209" t="s">
        <v>282</v>
      </c>
      <c r="F106" s="337">
        <v>6000</v>
      </c>
    </row>
    <row r="107" spans="1:6" ht="13.5">
      <c r="A107" s="285">
        <v>87</v>
      </c>
      <c r="B107" s="300">
        <v>23382</v>
      </c>
      <c r="C107" s="232">
        <v>41638</v>
      </c>
      <c r="D107" s="301" t="s">
        <v>297</v>
      </c>
      <c r="E107" s="209" t="s">
        <v>282</v>
      </c>
      <c r="F107" s="337">
        <v>4680</v>
      </c>
    </row>
    <row r="108" spans="1:6" ht="13.5">
      <c r="A108" s="285">
        <v>88</v>
      </c>
      <c r="B108" s="300">
        <v>47214</v>
      </c>
      <c r="C108" s="232">
        <v>41635</v>
      </c>
      <c r="D108" s="301" t="s">
        <v>708</v>
      </c>
      <c r="E108" s="209" t="s">
        <v>282</v>
      </c>
      <c r="F108" s="337">
        <v>12800</v>
      </c>
    </row>
    <row r="109" spans="1:6" ht="13.5">
      <c r="A109" s="285">
        <v>89</v>
      </c>
      <c r="B109" s="300">
        <v>47240</v>
      </c>
      <c r="C109" s="232">
        <v>41638</v>
      </c>
      <c r="D109" s="301" t="s">
        <v>708</v>
      </c>
      <c r="E109" s="209" t="s">
        <v>282</v>
      </c>
      <c r="F109" s="337">
        <v>10100</v>
      </c>
    </row>
    <row r="110" spans="1:6" ht="13.5">
      <c r="A110" s="285">
        <v>90</v>
      </c>
      <c r="B110" s="300">
        <v>79476</v>
      </c>
      <c r="C110" s="232">
        <v>41639</v>
      </c>
      <c r="D110" s="301" t="s">
        <v>334</v>
      </c>
      <c r="E110" s="209" t="s">
        <v>282</v>
      </c>
      <c r="F110" s="337">
        <v>6873</v>
      </c>
    </row>
    <row r="111" spans="1:6" ht="14.25" thickBot="1">
      <c r="A111" s="154"/>
      <c r="B111" s="279"/>
      <c r="C111" s="251"/>
      <c r="D111" s="341"/>
      <c r="E111" s="342"/>
      <c r="F111" s="343"/>
    </row>
    <row r="112" spans="1:6" ht="14.25" thickBot="1">
      <c r="A112" s="154"/>
      <c r="B112" s="279"/>
      <c r="C112" s="251"/>
      <c r="D112" s="208" t="s">
        <v>349</v>
      </c>
      <c r="E112" s="307" t="s">
        <v>282</v>
      </c>
      <c r="F112" s="403">
        <f>SUM(F14:F111)</f>
        <v>417712</v>
      </c>
    </row>
    <row r="113" spans="1:6" ht="13.5">
      <c r="A113" s="154"/>
      <c r="B113" s="279"/>
      <c r="C113" s="251"/>
      <c r="D113" s="272"/>
      <c r="E113" s="154"/>
      <c r="F113" s="283"/>
    </row>
    <row r="114" spans="1:6" ht="12.75">
      <c r="A114" s="284"/>
      <c r="B114" s="284"/>
      <c r="C114" s="281"/>
      <c r="D114" s="282"/>
      <c r="E114" s="272"/>
      <c r="F114" s="283"/>
    </row>
    <row r="115" spans="1:6" ht="12.75">
      <c r="A115" s="284"/>
      <c r="B115" s="284"/>
      <c r="C115" s="281"/>
      <c r="D115" s="282"/>
      <c r="E115" s="272"/>
      <c r="F115" s="283"/>
    </row>
    <row r="116" spans="1:6" ht="13.5">
      <c r="A116" s="139"/>
      <c r="B116" s="139"/>
      <c r="C116" s="140"/>
      <c r="D116" s="185" t="s">
        <v>275</v>
      </c>
      <c r="E116" s="140"/>
      <c r="F116" s="139"/>
    </row>
    <row r="117" spans="1:6" ht="13.5">
      <c r="A117" s="140"/>
      <c r="B117" s="140"/>
      <c r="C117" s="140"/>
      <c r="D117" s="185" t="s">
        <v>316</v>
      </c>
      <c r="E117" s="140"/>
      <c r="F117" s="140"/>
    </row>
    <row r="118" spans="1:6" ht="13.5">
      <c r="A118" s="140"/>
      <c r="B118" s="140"/>
      <c r="C118" s="140"/>
      <c r="E118" s="140"/>
      <c r="F118" s="140"/>
    </row>
    <row r="119" spans="1:6" ht="13.5">
      <c r="A119" s="140"/>
      <c r="B119" s="140"/>
      <c r="C119" s="140"/>
      <c r="E119" s="140"/>
      <c r="F119" s="140"/>
    </row>
    <row r="120" spans="1:6" ht="13.5">
      <c r="A120" s="140"/>
      <c r="B120" s="140"/>
      <c r="C120" s="140"/>
      <c r="D120" s="140"/>
      <c r="E120" s="140"/>
      <c r="F120" s="140"/>
    </row>
    <row r="121" spans="1:6" ht="13.5">
      <c r="A121" s="140"/>
      <c r="B121" s="140"/>
      <c r="C121" s="140"/>
      <c r="D121" s="140"/>
      <c r="E121" s="140"/>
      <c r="F121" s="140"/>
    </row>
    <row r="122" spans="1:6" ht="13.5">
      <c r="A122" s="140"/>
      <c r="B122" s="140"/>
      <c r="C122" s="140" t="s">
        <v>176</v>
      </c>
      <c r="D122" s="139"/>
      <c r="E122" s="140" t="s">
        <v>205</v>
      </c>
      <c r="F122" s="216"/>
    </row>
    <row r="123" spans="1:6" ht="13.5">
      <c r="A123" s="139"/>
      <c r="C123" s="140" t="s">
        <v>208</v>
      </c>
      <c r="D123" s="139"/>
      <c r="E123" s="140" t="s">
        <v>760</v>
      </c>
      <c r="F123" s="139"/>
    </row>
    <row r="124" spans="1:6" ht="13.5">
      <c r="A124" s="139"/>
      <c r="C124" s="140" t="s">
        <v>395</v>
      </c>
      <c r="D124" s="139"/>
      <c r="E124" s="137"/>
      <c r="F124" s="139"/>
    </row>
    <row r="125" spans="1:6" ht="13.5">
      <c r="A125" s="139"/>
      <c r="B125" s="139"/>
      <c r="C125" s="139"/>
      <c r="D125" s="139"/>
      <c r="E125" s="139"/>
      <c r="F125" s="139"/>
    </row>
  </sheetData>
  <sheetProtection/>
  <printOptions horizontalCentered="1"/>
  <pageMargins left="0.7086614173228347" right="0.31496062992125984" top="0.7480314960629921" bottom="0.7480314960629921" header="0.31496062992125984" footer="0.31496062992125984"/>
  <pageSetup horizontalDpi="600" verticalDpi="600" orientation="portrait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14"/>
  <sheetViews>
    <sheetView zoomScalePageLayoutView="0" workbookViewId="0" topLeftCell="A178">
      <selection activeCell="D213" sqref="D213"/>
    </sheetView>
  </sheetViews>
  <sheetFormatPr defaultColWidth="11.421875" defaultRowHeight="12.75"/>
  <cols>
    <col min="3" max="3" width="13.57421875" style="0" customWidth="1"/>
    <col min="14" max="15" width="0" style="0" hidden="1" customWidth="1"/>
  </cols>
  <sheetData>
    <row r="1" spans="1:16" ht="56.25">
      <c r="A1" s="186"/>
      <c r="B1" s="20" t="s">
        <v>8</v>
      </c>
      <c r="C1" s="344" t="s">
        <v>594</v>
      </c>
      <c r="D1" s="353"/>
      <c r="E1" s="20"/>
      <c r="F1" s="20"/>
      <c r="G1" s="15"/>
      <c r="H1" s="15"/>
      <c r="I1" s="89"/>
      <c r="J1" s="388" t="s">
        <v>230</v>
      </c>
      <c r="K1" s="349"/>
      <c r="L1" s="387" t="s">
        <v>586</v>
      </c>
      <c r="M1" s="186"/>
      <c r="N1" s="372"/>
      <c r="O1" s="15"/>
      <c r="P1" s="15"/>
    </row>
    <row r="2" spans="1:16" ht="22.5">
      <c r="A2" s="37" t="s">
        <v>0</v>
      </c>
      <c r="B2" s="37" t="s">
        <v>577</v>
      </c>
      <c r="C2" s="37" t="s">
        <v>1</v>
      </c>
      <c r="D2" s="354" t="s">
        <v>2</v>
      </c>
      <c r="E2" s="37" t="s">
        <v>3</v>
      </c>
      <c r="F2" s="37" t="s">
        <v>5</v>
      </c>
      <c r="G2" s="37" t="s">
        <v>9</v>
      </c>
      <c r="H2" s="37" t="s">
        <v>4</v>
      </c>
      <c r="I2" s="386" t="s">
        <v>97</v>
      </c>
      <c r="J2" s="202"/>
      <c r="K2" s="15"/>
      <c r="L2" s="365"/>
      <c r="M2" s="186"/>
      <c r="N2" s="372"/>
      <c r="O2" s="15"/>
      <c r="P2" s="15"/>
    </row>
    <row r="3" spans="1:16" ht="22.5">
      <c r="A3" s="187"/>
      <c r="B3" s="37"/>
      <c r="C3" s="321" t="s">
        <v>593</v>
      </c>
      <c r="D3" s="354" t="s">
        <v>213</v>
      </c>
      <c r="E3" s="94"/>
      <c r="F3" s="26"/>
      <c r="G3" s="118"/>
      <c r="H3" s="118">
        <v>170354</v>
      </c>
      <c r="I3" s="395" t="s">
        <v>767</v>
      </c>
      <c r="J3" s="303"/>
      <c r="K3" s="3"/>
      <c r="L3" s="351"/>
      <c r="M3" s="303">
        <v>6000</v>
      </c>
      <c r="N3" s="372"/>
      <c r="O3" s="15"/>
      <c r="P3" s="15"/>
    </row>
    <row r="4" spans="1:16" ht="12.75">
      <c r="A4" s="187"/>
      <c r="B4" s="187">
        <v>41582</v>
      </c>
      <c r="C4" s="355" t="s">
        <v>221</v>
      </c>
      <c r="D4" s="355" t="s">
        <v>595</v>
      </c>
      <c r="E4" s="182"/>
      <c r="F4" s="26">
        <v>10399</v>
      </c>
      <c r="G4" s="3"/>
      <c r="H4" s="19">
        <f>(E4+H3)-SUM(F4:G4)</f>
        <v>159955</v>
      </c>
      <c r="I4" s="395" t="s">
        <v>294</v>
      </c>
      <c r="J4" s="303"/>
      <c r="K4" s="3"/>
      <c r="L4" s="351"/>
      <c r="M4" s="303">
        <v>6873</v>
      </c>
      <c r="N4" s="372"/>
      <c r="O4" s="15"/>
      <c r="P4" s="15"/>
    </row>
    <row r="5" spans="1:16" ht="12.75">
      <c r="A5" s="187"/>
      <c r="B5" s="187">
        <v>41583</v>
      </c>
      <c r="C5" s="355" t="s">
        <v>597</v>
      </c>
      <c r="D5" s="355" t="s">
        <v>596</v>
      </c>
      <c r="E5" s="182"/>
      <c r="F5" s="26">
        <v>3000</v>
      </c>
      <c r="G5" s="182"/>
      <c r="H5" s="19">
        <f aca="true" t="shared" si="0" ref="H5:H68">(E5+H4)-SUM(F5:G5)</f>
        <v>156955</v>
      </c>
      <c r="I5" s="395" t="s">
        <v>768</v>
      </c>
      <c r="J5" s="303"/>
      <c r="K5" s="349"/>
      <c r="L5" s="351"/>
      <c r="M5" s="303">
        <v>10100</v>
      </c>
      <c r="N5" s="372"/>
      <c r="O5" s="15"/>
      <c r="P5" s="15"/>
    </row>
    <row r="6" spans="1:16" ht="12.75">
      <c r="A6" s="187"/>
      <c r="B6" s="187"/>
      <c r="C6" s="355" t="s">
        <v>588</v>
      </c>
      <c r="D6" s="355" t="s">
        <v>438</v>
      </c>
      <c r="E6" s="182"/>
      <c r="F6" s="26">
        <v>10230</v>
      </c>
      <c r="G6" s="182"/>
      <c r="H6" s="19">
        <f t="shared" si="0"/>
        <v>146725</v>
      </c>
      <c r="I6" s="395" t="s">
        <v>768</v>
      </c>
      <c r="J6" s="303"/>
      <c r="K6" s="349"/>
      <c r="L6" s="351"/>
      <c r="M6" s="303">
        <v>12800</v>
      </c>
      <c r="N6" s="372"/>
      <c r="O6" s="15"/>
      <c r="P6" s="15"/>
    </row>
    <row r="7" spans="1:16" ht="12.75">
      <c r="A7" s="188"/>
      <c r="B7" s="188">
        <v>41585</v>
      </c>
      <c r="C7" s="355" t="s">
        <v>251</v>
      </c>
      <c r="D7" s="355" t="s">
        <v>423</v>
      </c>
      <c r="E7" s="182">
        <v>7650</v>
      </c>
      <c r="F7" s="26">
        <v>31000</v>
      </c>
      <c r="G7" s="182"/>
      <c r="H7" s="19">
        <f t="shared" si="0"/>
        <v>123375</v>
      </c>
      <c r="I7" s="395" t="s">
        <v>746</v>
      </c>
      <c r="J7" s="303"/>
      <c r="K7" s="384"/>
      <c r="L7" s="347"/>
      <c r="M7" s="373"/>
      <c r="N7" s="372"/>
      <c r="O7" s="15"/>
      <c r="P7" s="15"/>
    </row>
    <row r="8" spans="1:16" ht="12.75">
      <c r="A8" s="188"/>
      <c r="B8" s="31"/>
      <c r="C8" s="355" t="s">
        <v>244</v>
      </c>
      <c r="D8" s="355" t="s">
        <v>598</v>
      </c>
      <c r="E8" s="182"/>
      <c r="F8" s="26">
        <v>4569</v>
      </c>
      <c r="G8" s="182"/>
      <c r="H8" s="19">
        <f t="shared" si="0"/>
        <v>118806</v>
      </c>
      <c r="I8" s="395" t="s">
        <v>234</v>
      </c>
      <c r="J8" s="303"/>
      <c r="K8" s="349"/>
      <c r="L8" s="348"/>
      <c r="M8" s="373"/>
      <c r="N8" s="372"/>
      <c r="O8" s="15"/>
      <c r="P8" s="15"/>
    </row>
    <row r="9" spans="1:16" ht="12.75">
      <c r="A9" s="188"/>
      <c r="B9" s="31"/>
      <c r="C9" s="355" t="s">
        <v>599</v>
      </c>
      <c r="D9" s="355" t="s">
        <v>589</v>
      </c>
      <c r="E9" s="182"/>
      <c r="F9" s="26">
        <v>1170</v>
      </c>
      <c r="G9" s="182"/>
      <c r="H9" s="19">
        <f t="shared" si="0"/>
        <v>117636</v>
      </c>
      <c r="I9" s="395" t="s">
        <v>491</v>
      </c>
      <c r="J9" s="53"/>
      <c r="K9" s="392"/>
      <c r="L9" s="391"/>
      <c r="M9" s="374"/>
      <c r="N9" s="207"/>
      <c r="O9" s="15"/>
      <c r="P9" s="15"/>
    </row>
    <row r="10" spans="1:16" ht="12.75">
      <c r="A10" s="188"/>
      <c r="B10" s="188">
        <v>41586</v>
      </c>
      <c r="C10" s="355" t="s">
        <v>221</v>
      </c>
      <c r="D10" s="355" t="s">
        <v>415</v>
      </c>
      <c r="E10" s="182"/>
      <c r="F10" s="26">
        <v>5900</v>
      </c>
      <c r="G10" s="182"/>
      <c r="H10" s="19">
        <f t="shared" si="0"/>
        <v>111736</v>
      </c>
      <c r="I10" s="395"/>
      <c r="J10" s="53"/>
      <c r="K10" s="393"/>
      <c r="L10" s="391"/>
      <c r="M10" s="373"/>
      <c r="N10" s="372"/>
      <c r="O10" s="15"/>
      <c r="P10" s="15"/>
    </row>
    <row r="11" spans="1:16" ht="12.75">
      <c r="A11" s="188"/>
      <c r="B11" s="31"/>
      <c r="C11" s="355" t="s">
        <v>231</v>
      </c>
      <c r="D11" s="355" t="s">
        <v>440</v>
      </c>
      <c r="E11" s="182"/>
      <c r="F11" s="26">
        <v>3050</v>
      </c>
      <c r="G11" s="182"/>
      <c r="H11" s="19">
        <f t="shared" si="0"/>
        <v>108686</v>
      </c>
      <c r="I11" s="395"/>
      <c r="J11" s="53"/>
      <c r="K11" s="392"/>
      <c r="L11" s="391"/>
      <c r="M11" s="373"/>
      <c r="N11" s="372"/>
      <c r="O11" s="15"/>
      <c r="P11" s="15"/>
    </row>
    <row r="12" spans="1:16" ht="13.5" thickBot="1">
      <c r="A12" s="188"/>
      <c r="B12" s="188"/>
      <c r="C12" s="355" t="s">
        <v>537</v>
      </c>
      <c r="D12" s="355" t="s">
        <v>600</v>
      </c>
      <c r="E12" s="182"/>
      <c r="F12" s="26">
        <v>5691</v>
      </c>
      <c r="G12" s="182"/>
      <c r="H12" s="19">
        <f t="shared" si="0"/>
        <v>102995</v>
      </c>
      <c r="I12" s="395"/>
      <c r="J12" s="303"/>
      <c r="K12" s="3"/>
      <c r="L12" s="350"/>
      <c r="M12" s="375"/>
      <c r="N12" s="372"/>
      <c r="O12" s="15"/>
      <c r="P12" s="15"/>
    </row>
    <row r="13" spans="1:16" ht="13.5" thickBot="1">
      <c r="A13" s="188"/>
      <c r="B13" s="31"/>
      <c r="C13" s="355" t="s">
        <v>265</v>
      </c>
      <c r="D13" s="355" t="s">
        <v>601</v>
      </c>
      <c r="E13" s="182"/>
      <c r="F13" s="26">
        <v>6000</v>
      </c>
      <c r="G13" s="182"/>
      <c r="H13" s="19">
        <f t="shared" si="0"/>
        <v>96995</v>
      </c>
      <c r="I13" s="395"/>
      <c r="J13" s="303"/>
      <c r="K13" s="345"/>
      <c r="L13" s="394"/>
      <c r="M13" s="376"/>
      <c r="N13" s="338"/>
      <c r="O13" s="15"/>
      <c r="P13" s="15"/>
    </row>
    <row r="14" spans="1:16" ht="12.75">
      <c r="A14" s="188"/>
      <c r="B14" s="31"/>
      <c r="C14" s="355" t="s">
        <v>233</v>
      </c>
      <c r="D14" s="355" t="s">
        <v>602</v>
      </c>
      <c r="E14" s="182"/>
      <c r="F14" s="26">
        <v>6000</v>
      </c>
      <c r="G14" s="182"/>
      <c r="H14" s="19">
        <f t="shared" si="0"/>
        <v>90995</v>
      </c>
      <c r="I14" s="390"/>
      <c r="J14" s="182"/>
      <c r="K14" s="346"/>
      <c r="L14" s="345"/>
      <c r="M14" s="376"/>
      <c r="N14" s="338"/>
      <c r="O14" s="15"/>
      <c r="P14" s="15"/>
    </row>
    <row r="15" spans="1:16" ht="12.75">
      <c r="A15" s="188"/>
      <c r="B15" s="188"/>
      <c r="C15" s="355" t="s">
        <v>290</v>
      </c>
      <c r="D15" s="355" t="s">
        <v>603</v>
      </c>
      <c r="E15" s="182"/>
      <c r="F15" s="26">
        <v>2030</v>
      </c>
      <c r="G15" s="182"/>
      <c r="H15" s="19">
        <f t="shared" si="0"/>
        <v>88965</v>
      </c>
      <c r="I15" s="365"/>
      <c r="J15" s="182"/>
      <c r="K15" s="345"/>
      <c r="L15" s="345"/>
      <c r="M15" s="376"/>
      <c r="N15" s="338"/>
      <c r="O15" s="15"/>
      <c r="P15" s="15"/>
    </row>
    <row r="16" spans="1:16" ht="12.75">
      <c r="A16" s="188"/>
      <c r="B16" s="188"/>
      <c r="C16" s="355" t="s">
        <v>222</v>
      </c>
      <c r="D16" s="355" t="s">
        <v>426</v>
      </c>
      <c r="E16" s="182"/>
      <c r="F16" s="26">
        <v>2390</v>
      </c>
      <c r="G16" s="182"/>
      <c r="H16" s="19">
        <f t="shared" si="0"/>
        <v>86575</v>
      </c>
      <c r="I16" s="395" t="s">
        <v>747</v>
      </c>
      <c r="J16" s="303"/>
      <c r="K16" s="345"/>
      <c r="L16" s="345"/>
      <c r="M16" s="376"/>
      <c r="N16" s="338"/>
      <c r="O16" s="15"/>
      <c r="P16" s="15"/>
    </row>
    <row r="17" spans="1:16" ht="12.75">
      <c r="A17" s="188"/>
      <c r="B17" s="31"/>
      <c r="C17" s="355" t="s">
        <v>221</v>
      </c>
      <c r="D17" s="355" t="s">
        <v>604</v>
      </c>
      <c r="E17" s="3"/>
      <c r="F17" s="26">
        <v>71272</v>
      </c>
      <c r="G17" s="182"/>
      <c r="H17" s="19">
        <f t="shared" si="0"/>
        <v>15303</v>
      </c>
      <c r="I17" s="186" t="s">
        <v>699</v>
      </c>
      <c r="J17" s="182"/>
      <c r="K17" s="345"/>
      <c r="L17" s="345"/>
      <c r="M17" s="376"/>
      <c r="N17" s="338"/>
      <c r="O17" s="15"/>
      <c r="P17" s="15"/>
    </row>
    <row r="18" spans="1:16" ht="12.75">
      <c r="A18" s="324"/>
      <c r="B18" s="188"/>
      <c r="C18" s="355" t="s">
        <v>231</v>
      </c>
      <c r="D18" s="355" t="s">
        <v>496</v>
      </c>
      <c r="E18" s="182"/>
      <c r="F18" s="26">
        <v>2800</v>
      </c>
      <c r="G18" s="182"/>
      <c r="H18" s="19">
        <f t="shared" si="0"/>
        <v>12503</v>
      </c>
      <c r="I18" s="186"/>
      <c r="J18" s="182"/>
      <c r="K18" s="345"/>
      <c r="L18" s="345"/>
      <c r="M18" s="339"/>
      <c r="N18" s="338"/>
      <c r="O18" s="15"/>
      <c r="P18" s="15"/>
    </row>
    <row r="19" spans="1:16" ht="12.75">
      <c r="A19" s="188"/>
      <c r="B19" s="188">
        <v>41589</v>
      </c>
      <c r="C19" s="355" t="s">
        <v>605</v>
      </c>
      <c r="D19" s="355" t="s">
        <v>606</v>
      </c>
      <c r="E19" s="182">
        <v>184080</v>
      </c>
      <c r="F19" s="26"/>
      <c r="G19" s="182"/>
      <c r="H19" s="19">
        <f t="shared" si="0"/>
        <v>196583</v>
      </c>
      <c r="I19" s="186"/>
      <c r="J19" s="182"/>
      <c r="K19" s="345"/>
      <c r="L19" s="345"/>
      <c r="M19" s="376"/>
      <c r="N19" s="338"/>
      <c r="O19" s="15"/>
      <c r="P19" s="15"/>
    </row>
    <row r="20" spans="1:16" ht="12.75">
      <c r="A20" s="188"/>
      <c r="B20" s="31"/>
      <c r="C20" s="355" t="s">
        <v>605</v>
      </c>
      <c r="D20" s="355" t="s">
        <v>607</v>
      </c>
      <c r="E20" s="182">
        <v>3890</v>
      </c>
      <c r="F20" s="26"/>
      <c r="G20" s="182"/>
      <c r="H20" s="19">
        <f t="shared" si="0"/>
        <v>200473</v>
      </c>
      <c r="I20" s="186"/>
      <c r="J20" s="182"/>
      <c r="K20" s="345"/>
      <c r="L20" s="345"/>
      <c r="M20" s="339"/>
      <c r="N20" s="338"/>
      <c r="O20" s="15"/>
      <c r="P20" s="15"/>
    </row>
    <row r="21" spans="1:16" ht="12.75">
      <c r="A21" s="188"/>
      <c r="B21" s="188"/>
      <c r="C21" s="355" t="s">
        <v>221</v>
      </c>
      <c r="D21" s="355" t="s">
        <v>510</v>
      </c>
      <c r="E21" s="182"/>
      <c r="F21" s="26">
        <v>9690</v>
      </c>
      <c r="G21" s="182"/>
      <c r="H21" s="19">
        <f t="shared" si="0"/>
        <v>190783</v>
      </c>
      <c r="I21" s="186"/>
      <c r="J21" s="3"/>
      <c r="K21" s="345"/>
      <c r="L21" s="338"/>
      <c r="M21" s="345"/>
      <c r="N21" s="338"/>
      <c r="O21" s="15"/>
      <c r="P21" s="15"/>
    </row>
    <row r="22" spans="1:16" ht="12.75">
      <c r="A22" s="188"/>
      <c r="B22" s="188"/>
      <c r="C22" s="355" t="s">
        <v>221</v>
      </c>
      <c r="D22" s="355" t="s">
        <v>189</v>
      </c>
      <c r="E22" s="182"/>
      <c r="F22" s="26">
        <v>3600</v>
      </c>
      <c r="G22" s="182"/>
      <c r="H22" s="19">
        <f t="shared" si="0"/>
        <v>187183</v>
      </c>
      <c r="I22" s="186"/>
      <c r="J22" s="3"/>
      <c r="K22" s="345"/>
      <c r="L22" s="338"/>
      <c r="M22" s="345"/>
      <c r="N22" s="338"/>
      <c r="O22" s="15"/>
      <c r="P22" s="15"/>
    </row>
    <row r="23" spans="1:16" ht="12.75">
      <c r="A23" s="188"/>
      <c r="B23" s="31"/>
      <c r="C23" s="355" t="s">
        <v>346</v>
      </c>
      <c r="D23" s="355" t="s">
        <v>189</v>
      </c>
      <c r="E23" s="182"/>
      <c r="F23" s="26">
        <v>3600</v>
      </c>
      <c r="G23" s="182"/>
      <c r="H23" s="19">
        <f t="shared" si="0"/>
        <v>183583</v>
      </c>
      <c r="I23" s="186"/>
      <c r="J23" s="3"/>
      <c r="K23" s="345"/>
      <c r="L23" s="338"/>
      <c r="M23" s="345"/>
      <c r="N23" s="338"/>
      <c r="O23" s="15"/>
      <c r="P23" s="15"/>
    </row>
    <row r="24" spans="1:16" ht="12.75">
      <c r="A24" s="188"/>
      <c r="B24" s="188">
        <v>41590</v>
      </c>
      <c r="C24" s="355" t="s">
        <v>225</v>
      </c>
      <c r="D24" s="355" t="s">
        <v>441</v>
      </c>
      <c r="E24" s="182"/>
      <c r="F24" s="26">
        <v>3100</v>
      </c>
      <c r="G24" s="182"/>
      <c r="H24" s="19">
        <f t="shared" si="0"/>
        <v>180483</v>
      </c>
      <c r="I24" s="15"/>
      <c r="J24" s="3"/>
      <c r="K24" s="345"/>
      <c r="L24" s="339"/>
      <c r="M24" s="376"/>
      <c r="N24" s="338"/>
      <c r="O24" s="15"/>
      <c r="P24" s="15"/>
    </row>
    <row r="25" spans="1:16" ht="12.75">
      <c r="A25" s="188"/>
      <c r="B25" s="188"/>
      <c r="C25" s="355" t="s">
        <v>295</v>
      </c>
      <c r="D25" s="355" t="s">
        <v>608</v>
      </c>
      <c r="E25" s="182">
        <v>19783</v>
      </c>
      <c r="F25" s="26">
        <v>49000</v>
      </c>
      <c r="G25" s="182"/>
      <c r="H25" s="19">
        <f t="shared" si="0"/>
        <v>151266</v>
      </c>
      <c r="I25" s="15"/>
      <c r="J25" s="3"/>
      <c r="K25" s="345"/>
      <c r="L25" s="345"/>
      <c r="M25" s="376"/>
      <c r="N25" s="338"/>
      <c r="O25" s="15"/>
      <c r="P25" s="15"/>
    </row>
    <row r="26" spans="1:16" ht="12.75">
      <c r="A26" s="188"/>
      <c r="B26" s="31"/>
      <c r="C26" s="355" t="s">
        <v>588</v>
      </c>
      <c r="D26" s="355" t="s">
        <v>609</v>
      </c>
      <c r="E26" s="182"/>
      <c r="F26" s="26">
        <v>10800</v>
      </c>
      <c r="G26" s="182"/>
      <c r="H26" s="19">
        <f t="shared" si="0"/>
        <v>140466</v>
      </c>
      <c r="I26" s="349"/>
      <c r="J26" s="3"/>
      <c r="K26" s="345"/>
      <c r="L26" s="339"/>
      <c r="M26" s="376"/>
      <c r="N26" s="338"/>
      <c r="O26" s="15"/>
      <c r="P26" s="15"/>
    </row>
    <row r="27" spans="1:16" ht="18">
      <c r="A27" s="188"/>
      <c r="B27" s="31"/>
      <c r="C27" s="355" t="s">
        <v>588</v>
      </c>
      <c r="D27" s="355" t="s">
        <v>610</v>
      </c>
      <c r="E27" s="182">
        <v>19400</v>
      </c>
      <c r="F27" s="26">
        <v>8600</v>
      </c>
      <c r="G27" s="182"/>
      <c r="H27" s="19">
        <f t="shared" si="0"/>
        <v>151266</v>
      </c>
      <c r="I27" s="15"/>
      <c r="J27" s="111"/>
      <c r="K27" s="345"/>
      <c r="L27" s="339"/>
      <c r="M27" s="376"/>
      <c r="N27" s="338"/>
      <c r="O27" s="15"/>
      <c r="P27" s="15"/>
    </row>
    <row r="28" spans="1:16" ht="12.75">
      <c r="A28" s="188"/>
      <c r="B28" s="188"/>
      <c r="C28" s="355" t="s">
        <v>228</v>
      </c>
      <c r="D28" s="355" t="s">
        <v>611</v>
      </c>
      <c r="E28" s="182"/>
      <c r="F28" s="26">
        <v>6620</v>
      </c>
      <c r="G28" s="182"/>
      <c r="H28" s="19">
        <f t="shared" si="0"/>
        <v>144646</v>
      </c>
      <c r="I28" s="15"/>
      <c r="J28" s="183"/>
      <c r="K28" s="345"/>
      <c r="L28" s="366"/>
      <c r="M28" s="376"/>
      <c r="N28" s="338"/>
      <c r="O28" s="15"/>
      <c r="P28" s="15"/>
    </row>
    <row r="29" spans="1:16" ht="12.75">
      <c r="A29" s="188"/>
      <c r="B29" s="188"/>
      <c r="C29" s="355" t="s">
        <v>295</v>
      </c>
      <c r="D29" s="355" t="s">
        <v>511</v>
      </c>
      <c r="E29" s="182"/>
      <c r="F29" s="26">
        <v>6140</v>
      </c>
      <c r="G29" s="182"/>
      <c r="H29" s="19">
        <f t="shared" si="0"/>
        <v>138506</v>
      </c>
      <c r="I29" s="15"/>
      <c r="J29" s="111"/>
      <c r="K29" s="345"/>
      <c r="L29" s="339"/>
      <c r="M29" s="376"/>
      <c r="N29" s="338"/>
      <c r="O29" s="15"/>
      <c r="P29" s="15"/>
    </row>
    <row r="30" spans="1:16" ht="12.75">
      <c r="A30" s="188"/>
      <c r="B30" s="188">
        <v>41591</v>
      </c>
      <c r="C30" s="355" t="s">
        <v>231</v>
      </c>
      <c r="D30" s="355" t="s">
        <v>612</v>
      </c>
      <c r="E30" s="182"/>
      <c r="F30" s="26">
        <v>1350</v>
      </c>
      <c r="G30" s="182"/>
      <c r="H30" s="19">
        <f t="shared" si="0"/>
        <v>137156</v>
      </c>
      <c r="I30" s="15"/>
      <c r="J30" s="3"/>
      <c r="K30" s="345"/>
      <c r="L30" s="345"/>
      <c r="M30" s="376"/>
      <c r="N30" s="338"/>
      <c r="O30" s="15"/>
      <c r="P30" s="15"/>
    </row>
    <row r="31" spans="1:16" ht="12.75">
      <c r="A31" s="188"/>
      <c r="B31" s="188">
        <v>41592</v>
      </c>
      <c r="C31" s="355" t="s">
        <v>557</v>
      </c>
      <c r="D31" s="355" t="s">
        <v>438</v>
      </c>
      <c r="E31" s="182"/>
      <c r="F31" s="26">
        <v>6828</v>
      </c>
      <c r="G31" s="182"/>
      <c r="H31" s="19">
        <f t="shared" si="0"/>
        <v>130328</v>
      </c>
      <c r="I31" s="15"/>
      <c r="J31" s="3"/>
      <c r="K31" s="345"/>
      <c r="L31" s="345"/>
      <c r="M31" s="376"/>
      <c r="N31" s="338"/>
      <c r="O31" s="15"/>
      <c r="P31" s="15"/>
    </row>
    <row r="32" spans="1:16" ht="12.75">
      <c r="A32" s="188"/>
      <c r="B32" s="31"/>
      <c r="C32" s="355" t="s">
        <v>485</v>
      </c>
      <c r="D32" s="355" t="s">
        <v>613</v>
      </c>
      <c r="E32" s="182">
        <v>40000</v>
      </c>
      <c r="F32" s="26">
        <v>40000</v>
      </c>
      <c r="G32" s="182"/>
      <c r="H32" s="19">
        <f t="shared" si="0"/>
        <v>130328</v>
      </c>
      <c r="I32" s="15"/>
      <c r="J32" s="183"/>
      <c r="K32" s="345"/>
      <c r="L32" s="345"/>
      <c r="M32" s="376"/>
      <c r="N32" s="338"/>
      <c r="O32" s="15"/>
      <c r="P32" s="15"/>
    </row>
    <row r="33" spans="1:16" ht="12.75">
      <c r="A33" s="324"/>
      <c r="B33" s="188">
        <v>41593</v>
      </c>
      <c r="C33" s="355" t="s">
        <v>614</v>
      </c>
      <c r="D33" s="355" t="s">
        <v>613</v>
      </c>
      <c r="E33" s="182">
        <v>29969</v>
      </c>
      <c r="F33" s="26">
        <v>29969</v>
      </c>
      <c r="G33" s="182"/>
      <c r="H33" s="19">
        <f t="shared" si="0"/>
        <v>130328</v>
      </c>
      <c r="I33" s="15"/>
      <c r="J33" s="183"/>
      <c r="K33" s="345"/>
      <c r="L33" s="345"/>
      <c r="M33" s="376"/>
      <c r="N33" s="339"/>
      <c r="O33" s="15"/>
      <c r="P33" s="15"/>
    </row>
    <row r="34" spans="1:16" ht="12.75">
      <c r="A34" s="188"/>
      <c r="B34" s="31"/>
      <c r="C34" s="355" t="s">
        <v>221</v>
      </c>
      <c r="D34" s="355" t="s">
        <v>615</v>
      </c>
      <c r="E34" s="182"/>
      <c r="F34" s="385">
        <v>6490</v>
      </c>
      <c r="G34" s="182"/>
      <c r="H34" s="19">
        <f t="shared" si="0"/>
        <v>123838</v>
      </c>
      <c r="I34" s="15"/>
      <c r="J34" s="111"/>
      <c r="K34" s="15"/>
      <c r="L34" s="367">
        <f>20000-11840</f>
        <v>8160</v>
      </c>
      <c r="M34" s="186"/>
      <c r="N34" s="338"/>
      <c r="O34" s="15"/>
      <c r="P34" s="15"/>
    </row>
    <row r="35" spans="1:16" ht="12.75">
      <c r="A35" s="188"/>
      <c r="B35" s="31"/>
      <c r="C35" s="355" t="s">
        <v>233</v>
      </c>
      <c r="D35" s="355" t="s">
        <v>622</v>
      </c>
      <c r="E35" s="182"/>
      <c r="F35" s="26">
        <v>7600</v>
      </c>
      <c r="G35" s="182"/>
      <c r="H35" s="19">
        <f t="shared" si="0"/>
        <v>116238</v>
      </c>
      <c r="I35" s="15"/>
      <c r="J35" s="111"/>
      <c r="K35" s="15"/>
      <c r="L35" s="368" t="s">
        <v>166</v>
      </c>
      <c r="M35" s="334"/>
      <c r="N35" s="334"/>
      <c r="O35" s="381"/>
      <c r="P35" s="15"/>
    </row>
    <row r="36" spans="1:16" ht="12.75">
      <c r="A36" s="188"/>
      <c r="B36" s="31"/>
      <c r="C36" s="355" t="s">
        <v>225</v>
      </c>
      <c r="D36" s="355" t="s">
        <v>623</v>
      </c>
      <c r="E36" s="182"/>
      <c r="F36" s="26">
        <v>6000</v>
      </c>
      <c r="G36" s="182"/>
      <c r="H36" s="19">
        <f t="shared" si="0"/>
        <v>110238</v>
      </c>
      <c r="I36" s="15"/>
      <c r="J36" s="111"/>
      <c r="K36" s="15"/>
      <c r="L36" s="367">
        <v>20000</v>
      </c>
      <c r="M36" s="17">
        <v>0</v>
      </c>
      <c r="N36" s="377">
        <f aca="true" t="shared" si="1" ref="N36:N46">+L36*M36</f>
        <v>0</v>
      </c>
      <c r="O36" s="15"/>
      <c r="P36" s="377">
        <f>(L36*M36)</f>
        <v>0</v>
      </c>
    </row>
    <row r="37" spans="1:16" ht="12.75">
      <c r="A37" s="188"/>
      <c r="B37" s="31"/>
      <c r="C37" s="355" t="s">
        <v>587</v>
      </c>
      <c r="D37" s="355" t="s">
        <v>624</v>
      </c>
      <c r="E37" s="182"/>
      <c r="F37" s="26">
        <v>6000</v>
      </c>
      <c r="G37" s="182"/>
      <c r="H37" s="19">
        <f t="shared" si="0"/>
        <v>104238</v>
      </c>
      <c r="I37" s="15"/>
      <c r="J37" s="183"/>
      <c r="K37" s="15"/>
      <c r="L37" s="367">
        <v>10000</v>
      </c>
      <c r="M37" s="17">
        <v>0</v>
      </c>
      <c r="N37" s="377">
        <f t="shared" si="1"/>
        <v>0</v>
      </c>
      <c r="O37" s="15">
        <v>2</v>
      </c>
      <c r="P37" s="377">
        <f aca="true" t="shared" si="2" ref="P37:P46">(L37*M37)</f>
        <v>0</v>
      </c>
    </row>
    <row r="38" spans="1:16" ht="12.75">
      <c r="A38" s="188"/>
      <c r="B38" s="31"/>
      <c r="C38" s="355" t="s">
        <v>295</v>
      </c>
      <c r="D38" s="355" t="s">
        <v>625</v>
      </c>
      <c r="E38" s="182"/>
      <c r="F38" s="26">
        <v>6000</v>
      </c>
      <c r="G38" s="182"/>
      <c r="H38" s="19">
        <f t="shared" si="0"/>
        <v>98238</v>
      </c>
      <c r="I38" s="15"/>
      <c r="J38" s="183"/>
      <c r="K38" s="15"/>
      <c r="L38" s="367">
        <v>5000</v>
      </c>
      <c r="M38" s="17">
        <v>0</v>
      </c>
      <c r="N38" s="377">
        <f t="shared" si="1"/>
        <v>0</v>
      </c>
      <c r="O38" s="15"/>
      <c r="P38" s="377">
        <f t="shared" si="2"/>
        <v>0</v>
      </c>
    </row>
    <row r="39" spans="1:16" ht="12.75">
      <c r="A39" s="188"/>
      <c r="B39" s="188">
        <v>41593</v>
      </c>
      <c r="C39" s="355" t="s">
        <v>231</v>
      </c>
      <c r="D39" s="355" t="s">
        <v>425</v>
      </c>
      <c r="E39" s="182"/>
      <c r="F39" s="26">
        <v>2440</v>
      </c>
      <c r="G39" s="182"/>
      <c r="H39" s="19">
        <f t="shared" si="0"/>
        <v>95798</v>
      </c>
      <c r="I39" s="15"/>
      <c r="J39" s="183"/>
      <c r="K39" s="15"/>
      <c r="L39" s="367">
        <v>2000</v>
      </c>
      <c r="M39" s="17">
        <v>1</v>
      </c>
      <c r="N39" s="377">
        <f t="shared" si="1"/>
        <v>2000</v>
      </c>
      <c r="O39" s="15"/>
      <c r="P39" s="377">
        <f t="shared" si="2"/>
        <v>2000</v>
      </c>
    </row>
    <row r="40" spans="1:16" ht="12.75">
      <c r="A40" s="188"/>
      <c r="B40" s="31"/>
      <c r="C40" s="355" t="s">
        <v>621</v>
      </c>
      <c r="D40" s="355" t="s">
        <v>287</v>
      </c>
      <c r="E40" s="182">
        <v>5800</v>
      </c>
      <c r="F40" s="26"/>
      <c r="G40" s="182"/>
      <c r="H40" s="19">
        <f t="shared" si="0"/>
        <v>101598</v>
      </c>
      <c r="I40" s="15"/>
      <c r="J40" s="183"/>
      <c r="K40" s="15"/>
      <c r="L40" s="367">
        <v>1000</v>
      </c>
      <c r="M40" s="17">
        <v>4</v>
      </c>
      <c r="N40" s="377">
        <f t="shared" si="1"/>
        <v>4000</v>
      </c>
      <c r="O40" s="15"/>
      <c r="P40" s="377">
        <f t="shared" si="2"/>
        <v>4000</v>
      </c>
    </row>
    <row r="41" spans="1:16" ht="12.75">
      <c r="A41" s="1"/>
      <c r="B41" s="188"/>
      <c r="C41" s="355" t="s">
        <v>616</v>
      </c>
      <c r="D41" s="355" t="s">
        <v>618</v>
      </c>
      <c r="E41" s="182">
        <v>72350</v>
      </c>
      <c r="F41" s="26"/>
      <c r="G41" s="182"/>
      <c r="H41" s="19">
        <f t="shared" si="0"/>
        <v>173948</v>
      </c>
      <c r="I41" s="15"/>
      <c r="J41" s="183"/>
      <c r="K41" s="15"/>
      <c r="L41" s="367">
        <v>500</v>
      </c>
      <c r="M41" s="17">
        <v>4</v>
      </c>
      <c r="N41" s="377">
        <f t="shared" si="1"/>
        <v>2000</v>
      </c>
      <c r="O41" s="15"/>
      <c r="P41" s="377">
        <f t="shared" si="2"/>
        <v>2000</v>
      </c>
    </row>
    <row r="42" spans="1:16" ht="12.75">
      <c r="A42" s="1"/>
      <c r="B42" s="188"/>
      <c r="C42" s="355" t="s">
        <v>617</v>
      </c>
      <c r="D42" s="355" t="s">
        <v>658</v>
      </c>
      <c r="E42" s="182">
        <v>71272</v>
      </c>
      <c r="F42" s="26"/>
      <c r="G42" s="182"/>
      <c r="H42" s="19">
        <f t="shared" si="0"/>
        <v>245220</v>
      </c>
      <c r="I42" s="15"/>
      <c r="J42" s="183"/>
      <c r="K42" s="15"/>
      <c r="L42" s="367">
        <v>100</v>
      </c>
      <c r="M42" s="17">
        <v>9</v>
      </c>
      <c r="N42" s="377">
        <f t="shared" si="1"/>
        <v>900</v>
      </c>
      <c r="O42" s="15"/>
      <c r="P42" s="377">
        <f t="shared" si="2"/>
        <v>900</v>
      </c>
    </row>
    <row r="43" spans="1:16" ht="12.75">
      <c r="A43" s="1"/>
      <c r="B43" s="188"/>
      <c r="C43" s="355" t="s">
        <v>619</v>
      </c>
      <c r="D43" s="355" t="s">
        <v>620</v>
      </c>
      <c r="E43" s="182"/>
      <c r="F43" s="26">
        <v>0</v>
      </c>
      <c r="G43" s="182"/>
      <c r="H43" s="19">
        <f t="shared" si="0"/>
        <v>245220</v>
      </c>
      <c r="I43" s="15"/>
      <c r="J43" s="183"/>
      <c r="K43" s="15"/>
      <c r="L43" s="367">
        <v>50</v>
      </c>
      <c r="M43" s="17">
        <v>3</v>
      </c>
      <c r="N43" s="377">
        <f t="shared" si="1"/>
        <v>150</v>
      </c>
      <c r="O43" s="15"/>
      <c r="P43" s="377">
        <f t="shared" si="2"/>
        <v>150</v>
      </c>
    </row>
    <row r="44" spans="1:16" ht="12.75">
      <c r="A44" s="1"/>
      <c r="B44" s="188"/>
      <c r="C44" s="355" t="s">
        <v>485</v>
      </c>
      <c r="D44" s="355" t="s">
        <v>441</v>
      </c>
      <c r="E44" s="182"/>
      <c r="F44" s="26">
        <v>15000</v>
      </c>
      <c r="G44" s="182"/>
      <c r="H44" s="19">
        <f t="shared" si="0"/>
        <v>230220</v>
      </c>
      <c r="I44" s="15"/>
      <c r="J44" s="183"/>
      <c r="K44" s="15"/>
      <c r="L44" s="367">
        <v>10</v>
      </c>
      <c r="M44" s="17">
        <v>38</v>
      </c>
      <c r="N44" s="377">
        <f t="shared" si="1"/>
        <v>380</v>
      </c>
      <c r="O44" s="15"/>
      <c r="P44" s="377">
        <f t="shared" si="2"/>
        <v>380</v>
      </c>
    </row>
    <row r="45" spans="1:16" ht="12.75">
      <c r="A45" s="1"/>
      <c r="B45" s="188"/>
      <c r="C45" s="355" t="s">
        <v>587</v>
      </c>
      <c r="D45" s="355" t="s">
        <v>189</v>
      </c>
      <c r="E45" s="182"/>
      <c r="F45" s="26">
        <v>5580</v>
      </c>
      <c r="H45" s="19">
        <f t="shared" si="0"/>
        <v>224640</v>
      </c>
      <c r="I45" s="15"/>
      <c r="J45" s="183"/>
      <c r="K45" s="15"/>
      <c r="L45" s="367">
        <v>5</v>
      </c>
      <c r="M45" s="17">
        <v>2</v>
      </c>
      <c r="N45" s="377">
        <f t="shared" si="1"/>
        <v>10</v>
      </c>
      <c r="O45" s="15"/>
      <c r="P45" s="377">
        <f t="shared" si="2"/>
        <v>10</v>
      </c>
    </row>
    <row r="46" spans="1:16" ht="13.5" thickBot="1">
      <c r="A46" s="1"/>
      <c r="B46" s="188"/>
      <c r="C46" s="355" t="s">
        <v>626</v>
      </c>
      <c r="D46" s="355" t="s">
        <v>627</v>
      </c>
      <c r="F46" s="26">
        <v>4190</v>
      </c>
      <c r="G46" s="182"/>
      <c r="H46" s="19">
        <f t="shared" si="0"/>
        <v>220450</v>
      </c>
      <c r="I46" s="15"/>
      <c r="J46" s="183"/>
      <c r="K46" s="15"/>
      <c r="L46" s="369">
        <v>1</v>
      </c>
      <c r="M46" s="378">
        <v>8</v>
      </c>
      <c r="N46" s="377">
        <f t="shared" si="1"/>
        <v>8</v>
      </c>
      <c r="O46" s="15"/>
      <c r="P46" s="377">
        <f t="shared" si="2"/>
        <v>8</v>
      </c>
    </row>
    <row r="47" spans="1:16" ht="13.5" thickBot="1">
      <c r="A47" s="1"/>
      <c r="B47" s="188"/>
      <c r="C47" s="355" t="s">
        <v>628</v>
      </c>
      <c r="D47" s="355" t="s">
        <v>629</v>
      </c>
      <c r="E47" s="182"/>
      <c r="F47" s="26">
        <v>51000</v>
      </c>
      <c r="H47" s="19">
        <f t="shared" si="0"/>
        <v>169450</v>
      </c>
      <c r="I47" s="15"/>
      <c r="J47" s="183"/>
      <c r="K47" s="15"/>
      <c r="L47" s="370"/>
      <c r="M47" s="379" t="s">
        <v>166</v>
      </c>
      <c r="N47" s="377">
        <f>SUM(N36:N46)</f>
        <v>9448</v>
      </c>
      <c r="O47" s="382" t="s">
        <v>584</v>
      </c>
      <c r="P47" s="377">
        <f>SUM(P36:P46)</f>
        <v>9448</v>
      </c>
    </row>
    <row r="48" spans="1:16" ht="13.5" thickBot="1">
      <c r="A48" s="1"/>
      <c r="B48" s="188"/>
      <c r="C48" s="355" t="s">
        <v>231</v>
      </c>
      <c r="D48" s="355" t="s">
        <v>441</v>
      </c>
      <c r="E48" s="182"/>
      <c r="F48" s="26">
        <v>4800</v>
      </c>
      <c r="G48" s="182"/>
      <c r="H48" s="19">
        <f t="shared" si="0"/>
        <v>164650</v>
      </c>
      <c r="I48" s="15"/>
      <c r="J48" s="183"/>
      <c r="K48" s="15"/>
      <c r="L48" s="371"/>
      <c r="M48" s="380" t="s">
        <v>135</v>
      </c>
      <c r="N48" s="377"/>
      <c r="O48" s="383">
        <f>+E205-N47</f>
        <v>-27160</v>
      </c>
      <c r="P48" s="15"/>
    </row>
    <row r="49" spans="1:16" ht="12.75">
      <c r="A49" s="1"/>
      <c r="B49" s="188"/>
      <c r="C49" s="355" t="s">
        <v>264</v>
      </c>
      <c r="D49" s="355" t="s">
        <v>441</v>
      </c>
      <c r="E49" s="182"/>
      <c r="F49" s="26">
        <v>5000</v>
      </c>
      <c r="G49" s="3"/>
      <c r="H49" s="19">
        <f t="shared" si="0"/>
        <v>159650</v>
      </c>
      <c r="I49" s="15"/>
      <c r="J49" s="183"/>
      <c r="K49" s="15"/>
      <c r="L49" s="15"/>
      <c r="M49" s="186"/>
      <c r="N49" s="372"/>
      <c r="O49" s="15"/>
      <c r="P49" s="15"/>
    </row>
    <row r="50" spans="1:16" ht="13.5" thickBot="1">
      <c r="A50" s="188"/>
      <c r="B50" s="188">
        <v>41596</v>
      </c>
      <c r="C50" s="355" t="s">
        <v>223</v>
      </c>
      <c r="D50" s="355" t="s">
        <v>630</v>
      </c>
      <c r="E50" s="182"/>
      <c r="F50" s="26">
        <v>6000</v>
      </c>
      <c r="G50" s="3"/>
      <c r="H50" s="19">
        <f t="shared" si="0"/>
        <v>153650</v>
      </c>
      <c r="I50" s="15"/>
      <c r="J50" s="183"/>
      <c r="K50" s="345"/>
      <c r="L50" s="338"/>
      <c r="M50" s="376"/>
      <c r="N50" s="404">
        <v>192628</v>
      </c>
      <c r="O50" s="15"/>
      <c r="P50" s="15"/>
    </row>
    <row r="51" spans="1:16" ht="13.5" thickBot="1">
      <c r="A51" s="188"/>
      <c r="B51" s="31"/>
      <c r="C51" s="355" t="s">
        <v>631</v>
      </c>
      <c r="D51" s="355" t="s">
        <v>632</v>
      </c>
      <c r="E51" s="182"/>
      <c r="F51" s="26">
        <v>16000</v>
      </c>
      <c r="G51" s="3"/>
      <c r="H51" s="19">
        <f t="shared" si="0"/>
        <v>137650</v>
      </c>
      <c r="I51" s="15"/>
      <c r="J51" s="183"/>
      <c r="K51" s="345"/>
      <c r="L51" s="405" t="s">
        <v>713</v>
      </c>
      <c r="M51" s="406">
        <f>(H199-P47)</f>
        <v>-27160</v>
      </c>
      <c r="N51" s="338"/>
      <c r="O51" s="15"/>
      <c r="P51" s="15"/>
    </row>
    <row r="52" spans="1:16" ht="12.75">
      <c r="A52" s="188"/>
      <c r="B52" s="31"/>
      <c r="C52" s="355" t="s">
        <v>327</v>
      </c>
      <c r="D52" s="355" t="s">
        <v>496</v>
      </c>
      <c r="E52" s="182"/>
      <c r="F52" s="26">
        <v>9600</v>
      </c>
      <c r="G52" s="3"/>
      <c r="H52" s="19">
        <f t="shared" si="0"/>
        <v>128050</v>
      </c>
      <c r="I52" s="15"/>
      <c r="J52" s="183"/>
      <c r="K52" s="345"/>
      <c r="L52" s="345"/>
      <c r="M52" s="376"/>
      <c r="N52" s="338"/>
      <c r="O52" s="15"/>
      <c r="P52" s="15"/>
    </row>
    <row r="53" spans="1:16" ht="12.75">
      <c r="A53" s="188"/>
      <c r="B53" s="31"/>
      <c r="C53" s="363" t="s">
        <v>251</v>
      </c>
      <c r="D53" s="355" t="s">
        <v>633</v>
      </c>
      <c r="E53" s="182"/>
      <c r="F53" s="26">
        <v>1600</v>
      </c>
      <c r="G53" s="3"/>
      <c r="H53" s="19">
        <f t="shared" si="0"/>
        <v>126450</v>
      </c>
      <c r="I53" s="15"/>
      <c r="J53" s="183"/>
      <c r="K53" s="345"/>
      <c r="L53" s="345"/>
      <c r="M53" s="376"/>
      <c r="N53" s="338"/>
      <c r="O53" s="15"/>
      <c r="P53" s="15"/>
    </row>
    <row r="54" spans="1:16" ht="12.75">
      <c r="A54" s="188"/>
      <c r="B54" s="188">
        <v>41597</v>
      </c>
      <c r="C54" s="355" t="s">
        <v>634</v>
      </c>
      <c r="D54" s="356" t="s">
        <v>510</v>
      </c>
      <c r="E54" s="182">
        <v>3324</v>
      </c>
      <c r="F54" s="26">
        <v>3324</v>
      </c>
      <c r="G54" s="3"/>
      <c r="H54" s="19">
        <f t="shared" si="0"/>
        <v>126450</v>
      </c>
      <c r="I54" s="15"/>
      <c r="J54" s="183"/>
      <c r="K54" s="15"/>
      <c r="L54" s="15"/>
      <c r="M54" s="186">
        <v>6482</v>
      </c>
      <c r="N54" s="372"/>
      <c r="O54" s="15"/>
      <c r="P54" s="15"/>
    </row>
    <row r="55" spans="1:16" ht="12.75">
      <c r="A55" s="188"/>
      <c r="B55" s="31"/>
      <c r="C55" s="355" t="s">
        <v>635</v>
      </c>
      <c r="D55" s="356" t="s">
        <v>189</v>
      </c>
      <c r="E55" s="182"/>
      <c r="F55" s="26">
        <v>3600</v>
      </c>
      <c r="G55" s="3"/>
      <c r="H55" s="19">
        <f t="shared" si="0"/>
        <v>122850</v>
      </c>
      <c r="I55" s="15"/>
      <c r="J55" s="183"/>
      <c r="K55" s="15"/>
      <c r="L55" s="15"/>
      <c r="M55" s="186"/>
      <c r="N55" s="372"/>
      <c r="O55" s="15"/>
      <c r="P55" s="15"/>
    </row>
    <row r="56" spans="1:16" ht="12.75">
      <c r="A56" s="188"/>
      <c r="B56" s="31"/>
      <c r="C56" s="355" t="s">
        <v>585</v>
      </c>
      <c r="D56" s="356" t="s">
        <v>636</v>
      </c>
      <c r="E56" s="3"/>
      <c r="F56" s="26">
        <v>7290</v>
      </c>
      <c r="G56" s="3"/>
      <c r="H56" s="19">
        <f t="shared" si="0"/>
        <v>115560</v>
      </c>
      <c r="I56" s="15"/>
      <c r="J56" s="183"/>
      <c r="K56" s="15"/>
      <c r="L56" s="15"/>
      <c r="M56" s="186"/>
      <c r="N56" s="372"/>
      <c r="O56" s="15"/>
      <c r="P56" s="15"/>
    </row>
    <row r="57" spans="1:16" ht="12.75">
      <c r="A57" s="188"/>
      <c r="B57" s="31"/>
      <c r="C57" s="364" t="s">
        <v>97</v>
      </c>
      <c r="D57" s="356" t="s">
        <v>637</v>
      </c>
      <c r="E57" s="3"/>
      <c r="F57" s="26">
        <v>118</v>
      </c>
      <c r="G57" s="3"/>
      <c r="H57" s="19">
        <f t="shared" si="0"/>
        <v>115442</v>
      </c>
      <c r="I57" s="15"/>
      <c r="J57" s="183"/>
      <c r="K57" s="15"/>
      <c r="L57" s="15"/>
      <c r="M57" s="186"/>
      <c r="N57" s="372"/>
      <c r="O57" s="15"/>
      <c r="P57" s="15"/>
    </row>
    <row r="58" spans="1:16" ht="12.75">
      <c r="A58" s="188"/>
      <c r="B58" s="188">
        <v>41598</v>
      </c>
      <c r="C58" s="355" t="s">
        <v>642</v>
      </c>
      <c r="D58" s="355" t="s">
        <v>643</v>
      </c>
      <c r="E58" s="3"/>
      <c r="F58" s="26">
        <v>4710</v>
      </c>
      <c r="G58" s="3"/>
      <c r="H58" s="19">
        <f t="shared" si="0"/>
        <v>110732</v>
      </c>
      <c r="I58" s="15"/>
      <c r="J58" s="183"/>
      <c r="K58" s="15"/>
      <c r="L58" s="15"/>
      <c r="M58" s="186"/>
      <c r="N58" s="372"/>
      <c r="O58" s="15"/>
      <c r="P58" s="15"/>
    </row>
    <row r="59" spans="1:16" ht="12.75">
      <c r="A59" s="188"/>
      <c r="B59" s="31"/>
      <c r="C59" s="389" t="s">
        <v>638</v>
      </c>
      <c r="D59" s="389" t="s">
        <v>639</v>
      </c>
      <c r="E59" s="182">
        <v>101359</v>
      </c>
      <c r="F59" s="26"/>
      <c r="G59" s="3"/>
      <c r="H59" s="19">
        <f t="shared" si="0"/>
        <v>212091</v>
      </c>
      <c r="I59" s="15"/>
      <c r="J59" s="183"/>
      <c r="K59" s="15"/>
      <c r="L59" s="15"/>
      <c r="M59" s="186"/>
      <c r="N59" s="372"/>
      <c r="O59" s="15"/>
      <c r="P59" s="15"/>
    </row>
    <row r="60" spans="1:16" ht="12.75">
      <c r="A60" s="188"/>
      <c r="B60" s="188"/>
      <c r="C60" s="389" t="s">
        <v>640</v>
      </c>
      <c r="D60" s="389" t="s">
        <v>641</v>
      </c>
      <c r="E60" s="182">
        <v>47118</v>
      </c>
      <c r="F60" s="26"/>
      <c r="G60" s="3"/>
      <c r="H60" s="19">
        <f t="shared" si="0"/>
        <v>259209</v>
      </c>
      <c r="I60" s="15"/>
      <c r="J60" s="183"/>
      <c r="K60" s="15"/>
      <c r="L60" s="15"/>
      <c r="M60" s="186"/>
      <c r="N60" s="372"/>
      <c r="O60" s="15"/>
      <c r="P60" s="15"/>
    </row>
    <row r="61" spans="1:16" ht="12.75">
      <c r="A61" s="188"/>
      <c r="B61" s="188">
        <v>41599</v>
      </c>
      <c r="C61" s="355" t="s">
        <v>251</v>
      </c>
      <c r="D61" s="355" t="s">
        <v>644</v>
      </c>
      <c r="E61" s="182"/>
      <c r="F61" s="26">
        <v>22550</v>
      </c>
      <c r="G61" s="3"/>
      <c r="H61" s="19">
        <f t="shared" si="0"/>
        <v>236659</v>
      </c>
      <c r="I61" s="15"/>
      <c r="J61" s="183"/>
      <c r="K61" s="15"/>
      <c r="L61" s="15"/>
      <c r="M61" s="186"/>
      <c r="N61" s="372"/>
      <c r="O61" s="15"/>
      <c r="P61" s="15"/>
    </row>
    <row r="62" spans="1:16" ht="12.75">
      <c r="A62" s="188"/>
      <c r="B62" s="188"/>
      <c r="C62" s="355" t="s">
        <v>234</v>
      </c>
      <c r="D62" s="355" t="s">
        <v>645</v>
      </c>
      <c r="E62" s="182"/>
      <c r="F62" s="26">
        <v>15790</v>
      </c>
      <c r="G62" s="3"/>
      <c r="H62" s="19">
        <f t="shared" si="0"/>
        <v>220869</v>
      </c>
      <c r="I62" s="15"/>
      <c r="J62" s="183"/>
      <c r="K62" s="15"/>
      <c r="L62" s="15"/>
      <c r="M62" s="186"/>
      <c r="N62" s="372"/>
      <c r="O62" s="15"/>
      <c r="P62" s="15"/>
    </row>
    <row r="63" spans="1:16" ht="12.75">
      <c r="A63" s="187"/>
      <c r="B63" s="187">
        <v>41600</v>
      </c>
      <c r="C63" s="355" t="s">
        <v>646</v>
      </c>
      <c r="D63" s="357" t="s">
        <v>647</v>
      </c>
      <c r="E63" s="182"/>
      <c r="F63" s="26">
        <v>6000</v>
      </c>
      <c r="G63" s="3"/>
      <c r="H63" s="19">
        <f t="shared" si="0"/>
        <v>214869</v>
      </c>
      <c r="I63" s="15"/>
      <c r="J63" s="183"/>
      <c r="K63" s="15"/>
      <c r="L63" s="15"/>
      <c r="M63" s="186"/>
      <c r="N63" s="372"/>
      <c r="O63" s="15"/>
      <c r="P63" s="15"/>
    </row>
    <row r="64" spans="1:16" ht="12.75">
      <c r="A64" s="187"/>
      <c r="B64" s="188"/>
      <c r="C64" s="355" t="s">
        <v>626</v>
      </c>
      <c r="D64" s="355" t="s">
        <v>648</v>
      </c>
      <c r="E64" s="3"/>
      <c r="F64" s="26">
        <v>6000</v>
      </c>
      <c r="G64" s="3"/>
      <c r="H64" s="19">
        <f t="shared" si="0"/>
        <v>208869</v>
      </c>
      <c r="I64" s="15"/>
      <c r="J64" s="183"/>
      <c r="K64" s="15"/>
      <c r="L64" s="15"/>
      <c r="M64" s="186"/>
      <c r="N64" s="372"/>
      <c r="O64" s="15"/>
      <c r="P64" s="15"/>
    </row>
    <row r="65" spans="1:16" ht="12.75">
      <c r="A65" s="187"/>
      <c r="B65" s="187"/>
      <c r="C65" s="355" t="s">
        <v>222</v>
      </c>
      <c r="D65" s="357" t="s">
        <v>649</v>
      </c>
      <c r="E65" s="340"/>
      <c r="F65" s="26">
        <v>6000</v>
      </c>
      <c r="G65" s="3"/>
      <c r="H65" s="19">
        <f t="shared" si="0"/>
        <v>202869</v>
      </c>
      <c r="I65" s="15"/>
      <c r="J65" s="183"/>
      <c r="K65" s="15"/>
      <c r="L65" s="15"/>
      <c r="M65" s="186"/>
      <c r="N65" s="372"/>
      <c r="O65" s="15"/>
      <c r="P65" s="15"/>
    </row>
    <row r="66" spans="1:16" ht="12.75">
      <c r="A66" s="187"/>
      <c r="B66" s="187"/>
      <c r="C66" s="355" t="s">
        <v>221</v>
      </c>
      <c r="D66" s="357" t="s">
        <v>425</v>
      </c>
      <c r="E66" s="340"/>
      <c r="F66" s="26">
        <v>6490</v>
      </c>
      <c r="G66" s="3"/>
      <c r="H66" s="19">
        <f t="shared" si="0"/>
        <v>196379</v>
      </c>
      <c r="I66" s="15"/>
      <c r="J66" s="183"/>
      <c r="K66" s="15"/>
      <c r="L66" s="15"/>
      <c r="M66" s="186"/>
      <c r="N66" s="372"/>
      <c r="O66" s="15"/>
      <c r="P66" s="15"/>
    </row>
    <row r="67" spans="1:16" ht="12.75">
      <c r="A67" s="187"/>
      <c r="B67" s="187"/>
      <c r="C67" s="355" t="s">
        <v>231</v>
      </c>
      <c r="D67" s="357" t="s">
        <v>650</v>
      </c>
      <c r="E67" s="340"/>
      <c r="F67" s="26">
        <v>2200</v>
      </c>
      <c r="G67" s="3"/>
      <c r="H67" s="19">
        <f t="shared" si="0"/>
        <v>194179</v>
      </c>
      <c r="I67" s="15"/>
      <c r="J67" s="183"/>
      <c r="K67" s="15"/>
      <c r="L67" s="15"/>
      <c r="M67" s="186"/>
      <c r="N67" s="372"/>
      <c r="O67" s="15"/>
      <c r="P67" s="15"/>
    </row>
    <row r="68" spans="1:16" ht="12.75">
      <c r="A68" s="187"/>
      <c r="B68" s="187">
        <v>41603</v>
      </c>
      <c r="C68" s="355" t="s">
        <v>651</v>
      </c>
      <c r="D68" s="357" t="s">
        <v>652</v>
      </c>
      <c r="E68" s="340"/>
      <c r="F68" s="26">
        <v>12380</v>
      </c>
      <c r="G68" s="3"/>
      <c r="H68" s="19">
        <f t="shared" si="0"/>
        <v>181799</v>
      </c>
      <c r="I68" s="15"/>
      <c r="J68" s="183"/>
      <c r="K68" s="15"/>
      <c r="L68" s="15"/>
      <c r="M68" s="186"/>
      <c r="N68" s="372"/>
      <c r="O68" s="15"/>
      <c r="P68" s="15"/>
    </row>
    <row r="69" spans="1:16" ht="12.75">
      <c r="A69" s="187"/>
      <c r="B69" s="397">
        <v>41605</v>
      </c>
      <c r="C69" s="389" t="s">
        <v>653</v>
      </c>
      <c r="D69" s="396" t="s">
        <v>654</v>
      </c>
      <c r="E69" s="340">
        <v>106940</v>
      </c>
      <c r="F69" s="26"/>
      <c r="G69" s="3"/>
      <c r="H69" s="19">
        <f aca="true" t="shared" si="3" ref="H69:H132">(E69+H68)-SUM(F69:G69)</f>
        <v>288739</v>
      </c>
      <c r="I69" s="15"/>
      <c r="J69" s="183"/>
      <c r="K69" s="15"/>
      <c r="L69" s="15"/>
      <c r="M69" s="186"/>
      <c r="N69" s="372"/>
      <c r="O69" s="15"/>
      <c r="P69" s="15"/>
    </row>
    <row r="70" spans="1:16" ht="12.75">
      <c r="A70" s="187"/>
      <c r="B70" s="397"/>
      <c r="C70" s="389" t="s">
        <v>655</v>
      </c>
      <c r="D70" s="396" t="s">
        <v>483</v>
      </c>
      <c r="E70" s="340">
        <v>22550</v>
      </c>
      <c r="F70" s="26"/>
      <c r="G70" s="3"/>
      <c r="H70" s="19">
        <f t="shared" si="3"/>
        <v>311289</v>
      </c>
      <c r="I70" s="15"/>
      <c r="J70" s="183"/>
      <c r="K70" s="15"/>
      <c r="L70" s="15"/>
      <c r="M70" s="186"/>
      <c r="N70" s="372"/>
      <c r="O70" s="15"/>
      <c r="P70" s="15"/>
    </row>
    <row r="71" spans="1:16" ht="12.75">
      <c r="A71" s="187"/>
      <c r="B71" s="187"/>
      <c r="C71" s="355" t="s">
        <v>587</v>
      </c>
      <c r="D71" s="357" t="s">
        <v>656</v>
      </c>
      <c r="E71" s="340"/>
      <c r="F71" s="26">
        <v>1247</v>
      </c>
      <c r="G71" s="3"/>
      <c r="H71" s="19">
        <f t="shared" si="3"/>
        <v>310042</v>
      </c>
      <c r="I71" s="15"/>
      <c r="J71" s="183"/>
      <c r="K71" s="15"/>
      <c r="L71" s="15"/>
      <c r="M71" s="186"/>
      <c r="N71" s="372"/>
      <c r="O71" s="15"/>
      <c r="P71" s="15"/>
    </row>
    <row r="72" spans="1:16" ht="12.75">
      <c r="A72" s="187"/>
      <c r="B72" s="187"/>
      <c r="C72" s="355" t="s">
        <v>221</v>
      </c>
      <c r="D72" s="357" t="s">
        <v>189</v>
      </c>
      <c r="E72" s="340"/>
      <c r="F72" s="26">
        <v>4180</v>
      </c>
      <c r="G72" s="3"/>
      <c r="H72" s="19">
        <f t="shared" si="3"/>
        <v>305862</v>
      </c>
      <c r="I72" s="15"/>
      <c r="J72" s="183"/>
      <c r="K72" s="15"/>
      <c r="L72" s="15"/>
      <c r="M72" s="186"/>
      <c r="N72" s="372"/>
      <c r="O72" s="15"/>
      <c r="P72" s="15"/>
    </row>
    <row r="73" spans="1:16" ht="12.75">
      <c r="A73" s="187"/>
      <c r="B73" s="187"/>
      <c r="C73" s="355" t="s">
        <v>231</v>
      </c>
      <c r="D73" s="357" t="s">
        <v>440</v>
      </c>
      <c r="E73" s="340"/>
      <c r="F73" s="26">
        <v>3050</v>
      </c>
      <c r="G73" s="3"/>
      <c r="H73" s="19">
        <f t="shared" si="3"/>
        <v>302812</v>
      </c>
      <c r="I73" s="15"/>
      <c r="J73" s="183"/>
      <c r="K73" s="15"/>
      <c r="L73" s="15"/>
      <c r="M73" s="186"/>
      <c r="N73" s="372"/>
      <c r="O73" s="15"/>
      <c r="P73" s="15"/>
    </row>
    <row r="74" spans="1:16" ht="12.75">
      <c r="A74" s="187"/>
      <c r="B74" s="187"/>
      <c r="C74" s="355" t="s">
        <v>463</v>
      </c>
      <c r="D74" s="357" t="s">
        <v>189</v>
      </c>
      <c r="E74" s="340"/>
      <c r="F74" s="26">
        <v>3465</v>
      </c>
      <c r="G74" s="3"/>
      <c r="H74" s="19">
        <f t="shared" si="3"/>
        <v>299347</v>
      </c>
      <c r="I74" s="15"/>
      <c r="J74" s="183"/>
      <c r="K74" s="15"/>
      <c r="L74" s="15"/>
      <c r="M74" s="186"/>
      <c r="N74" s="372"/>
      <c r="O74" s="15"/>
      <c r="P74" s="15"/>
    </row>
    <row r="75" spans="1:16" ht="12.75">
      <c r="A75" s="187"/>
      <c r="B75" s="187">
        <v>41606</v>
      </c>
      <c r="C75" s="355" t="s">
        <v>231</v>
      </c>
      <c r="D75" s="357" t="s">
        <v>657</v>
      </c>
      <c r="E75" s="340"/>
      <c r="F75" s="26">
        <v>11600</v>
      </c>
      <c r="G75" s="3"/>
      <c r="H75" s="19">
        <f t="shared" si="3"/>
        <v>287747</v>
      </c>
      <c r="I75" s="15"/>
      <c r="J75" s="183"/>
      <c r="K75" s="15"/>
      <c r="L75" s="15"/>
      <c r="M75" s="186"/>
      <c r="N75" s="372"/>
      <c r="O75" s="15"/>
      <c r="P75" s="15"/>
    </row>
    <row r="76" spans="1:16" ht="12.75">
      <c r="A76" s="187"/>
      <c r="B76" s="187"/>
      <c r="C76" s="355" t="s">
        <v>225</v>
      </c>
      <c r="D76" s="357" t="s">
        <v>659</v>
      </c>
      <c r="E76" s="340">
        <v>73436</v>
      </c>
      <c r="F76" s="26">
        <v>73436</v>
      </c>
      <c r="G76" s="3"/>
      <c r="H76" s="19">
        <f t="shared" si="3"/>
        <v>287747</v>
      </c>
      <c r="I76" s="15"/>
      <c r="J76" s="183"/>
      <c r="K76" s="15"/>
      <c r="L76" s="15"/>
      <c r="M76" s="402"/>
      <c r="N76" s="207"/>
      <c r="O76" s="15"/>
      <c r="P76" s="15"/>
    </row>
    <row r="77" spans="1:16" ht="12.75">
      <c r="A77" s="187"/>
      <c r="B77" s="187"/>
      <c r="C77" s="355" t="s">
        <v>221</v>
      </c>
      <c r="D77" s="357" t="s">
        <v>622</v>
      </c>
      <c r="E77" s="340"/>
      <c r="F77" s="26">
        <v>7500</v>
      </c>
      <c r="G77" s="3"/>
      <c r="H77" s="19">
        <f t="shared" si="3"/>
        <v>280247</v>
      </c>
      <c r="I77" s="15"/>
      <c r="J77" s="183"/>
      <c r="K77" s="15"/>
      <c r="L77" s="15"/>
      <c r="M77" s="402"/>
      <c r="N77" s="207"/>
      <c r="O77" s="15"/>
      <c r="P77" s="15"/>
    </row>
    <row r="78" spans="1:16" ht="12.75">
      <c r="A78" s="187"/>
      <c r="B78" s="187">
        <v>41607</v>
      </c>
      <c r="C78" s="355" t="s">
        <v>359</v>
      </c>
      <c r="D78" s="357" t="s">
        <v>660</v>
      </c>
      <c r="E78" s="340"/>
      <c r="F78" s="26">
        <v>1440</v>
      </c>
      <c r="G78" s="3"/>
      <c r="H78" s="19">
        <f t="shared" si="3"/>
        <v>278807</v>
      </c>
      <c r="I78" s="15"/>
      <c r="J78" s="183"/>
      <c r="K78" s="15"/>
      <c r="L78" s="15"/>
      <c r="M78" s="186"/>
      <c r="N78" s="372"/>
      <c r="O78" s="15"/>
      <c r="P78" s="15"/>
    </row>
    <row r="79" spans="1:16" ht="12.75">
      <c r="A79" s="187"/>
      <c r="B79" s="187"/>
      <c r="C79" s="355" t="s">
        <v>229</v>
      </c>
      <c r="D79" s="357" t="s">
        <v>416</v>
      </c>
      <c r="E79" s="340"/>
      <c r="F79" s="26">
        <v>6000</v>
      </c>
      <c r="G79" s="3"/>
      <c r="H79" s="19">
        <f t="shared" si="3"/>
        <v>272807</v>
      </c>
      <c r="I79" s="15"/>
      <c r="J79" s="183"/>
      <c r="K79" s="15"/>
      <c r="L79" s="15"/>
      <c r="M79" s="186"/>
      <c r="N79" s="372"/>
      <c r="O79" s="15"/>
      <c r="P79" s="15"/>
    </row>
    <row r="80" spans="1:16" ht="12.75">
      <c r="A80" s="187"/>
      <c r="B80" s="187"/>
      <c r="C80" s="355" t="s">
        <v>226</v>
      </c>
      <c r="D80" s="357" t="s">
        <v>416</v>
      </c>
      <c r="E80" s="340"/>
      <c r="F80" s="26">
        <v>6000</v>
      </c>
      <c r="G80" s="3"/>
      <c r="H80" s="19">
        <f t="shared" si="3"/>
        <v>266807</v>
      </c>
      <c r="I80" s="15"/>
      <c r="J80" s="183"/>
      <c r="K80" s="15"/>
      <c r="L80" s="15"/>
      <c r="M80" s="186"/>
      <c r="N80" s="372"/>
      <c r="O80" s="15"/>
      <c r="P80" s="15"/>
    </row>
    <row r="81" spans="1:16" ht="12.75">
      <c r="A81" s="187"/>
      <c r="B81" s="187"/>
      <c r="C81" s="355" t="s">
        <v>264</v>
      </c>
      <c r="D81" s="357" t="s">
        <v>416</v>
      </c>
      <c r="E81" s="340"/>
      <c r="F81" s="26">
        <v>6000</v>
      </c>
      <c r="G81" s="3"/>
      <c r="H81" s="19">
        <f t="shared" si="3"/>
        <v>260807</v>
      </c>
      <c r="I81" s="15"/>
      <c r="J81" s="183"/>
      <c r="K81" s="15"/>
      <c r="L81" s="15"/>
      <c r="M81" s="186"/>
      <c r="N81" s="372"/>
      <c r="O81" s="15"/>
      <c r="P81" s="15"/>
    </row>
    <row r="82" spans="1:16" ht="12.75">
      <c r="A82" s="187"/>
      <c r="B82" s="187"/>
      <c r="C82" s="355" t="s">
        <v>221</v>
      </c>
      <c r="D82" s="357" t="s">
        <v>425</v>
      </c>
      <c r="E82" s="340"/>
      <c r="F82" s="26">
        <v>5900</v>
      </c>
      <c r="G82" s="3"/>
      <c r="H82" s="19">
        <f t="shared" si="3"/>
        <v>254907</v>
      </c>
      <c r="I82" s="15"/>
      <c r="J82" s="183"/>
      <c r="K82" s="15"/>
      <c r="L82" s="372"/>
      <c r="M82" s="398"/>
      <c r="N82" s="372"/>
      <c r="O82" s="15"/>
      <c r="P82" s="15"/>
    </row>
    <row r="83" spans="1:16" ht="12.75">
      <c r="A83" s="187"/>
      <c r="B83" s="187"/>
      <c r="C83" s="355" t="s">
        <v>231</v>
      </c>
      <c r="D83" s="357" t="s">
        <v>663</v>
      </c>
      <c r="E83" s="340"/>
      <c r="F83" s="26">
        <v>3080</v>
      </c>
      <c r="G83" s="3"/>
      <c r="H83" s="19">
        <f t="shared" si="3"/>
        <v>251827</v>
      </c>
      <c r="I83" s="15"/>
      <c r="J83" s="183"/>
      <c r="K83" s="15"/>
      <c r="L83" s="372"/>
      <c r="M83" s="398"/>
      <c r="N83" s="372"/>
      <c r="O83" s="15"/>
      <c r="P83" s="15"/>
    </row>
    <row r="84" spans="1:16" ht="12.75">
      <c r="A84" s="187"/>
      <c r="B84" s="187"/>
      <c r="C84" s="355" t="s">
        <v>231</v>
      </c>
      <c r="D84" s="357" t="s">
        <v>440</v>
      </c>
      <c r="E84" s="340"/>
      <c r="F84" s="26">
        <v>2440</v>
      </c>
      <c r="G84" s="3"/>
      <c r="H84" s="19">
        <f t="shared" si="3"/>
        <v>249387</v>
      </c>
      <c r="I84" s="15"/>
      <c r="J84" s="183"/>
      <c r="K84" s="15"/>
      <c r="L84" s="372"/>
      <c r="M84" s="398"/>
      <c r="N84" s="372"/>
      <c r="O84" s="15"/>
      <c r="P84" s="15"/>
    </row>
    <row r="85" spans="1:16" ht="12.75">
      <c r="A85" s="187"/>
      <c r="B85" s="187">
        <v>41610</v>
      </c>
      <c r="C85" s="355" t="s">
        <v>661</v>
      </c>
      <c r="D85" s="357" t="s">
        <v>438</v>
      </c>
      <c r="E85" s="183"/>
      <c r="F85" s="26">
        <v>2090</v>
      </c>
      <c r="G85" s="3"/>
      <c r="H85" s="19">
        <f t="shared" si="3"/>
        <v>247297</v>
      </c>
      <c r="I85" s="15"/>
      <c r="J85" s="3"/>
      <c r="K85" s="15"/>
      <c r="L85" s="399"/>
      <c r="M85" s="400"/>
      <c r="N85" s="338"/>
      <c r="O85" s="15"/>
      <c r="P85" s="15"/>
    </row>
    <row r="86" spans="1:16" ht="12.75">
      <c r="A86" s="187"/>
      <c r="B86" s="187">
        <v>41581</v>
      </c>
      <c r="C86" s="355" t="s">
        <v>491</v>
      </c>
      <c r="D86" s="357" t="s">
        <v>423</v>
      </c>
      <c r="E86" s="183"/>
      <c r="F86" s="114">
        <v>6400</v>
      </c>
      <c r="G86" s="3"/>
      <c r="H86" s="19">
        <f t="shared" si="3"/>
        <v>240897</v>
      </c>
      <c r="I86" s="15"/>
      <c r="J86" s="3"/>
      <c r="K86" s="15"/>
      <c r="L86" s="399"/>
      <c r="M86" s="400"/>
      <c r="N86" s="338"/>
      <c r="O86" s="15"/>
      <c r="P86" s="15"/>
    </row>
    <row r="87" spans="1:16" ht="12.75">
      <c r="A87" s="187"/>
      <c r="B87" s="187">
        <v>41581</v>
      </c>
      <c r="C87" s="355" t="s">
        <v>406</v>
      </c>
      <c r="D87" s="357" t="s">
        <v>536</v>
      </c>
      <c r="E87" s="183"/>
      <c r="F87" s="26">
        <v>9810</v>
      </c>
      <c r="G87" s="3"/>
      <c r="H87" s="19">
        <f t="shared" si="3"/>
        <v>231087</v>
      </c>
      <c r="I87" s="15"/>
      <c r="J87" s="3"/>
      <c r="K87" s="15"/>
      <c r="L87" s="399"/>
      <c r="M87" s="400"/>
      <c r="N87" s="338"/>
      <c r="O87" s="15"/>
      <c r="P87" s="15"/>
    </row>
    <row r="88" spans="1:16" ht="12.75">
      <c r="A88" s="187"/>
      <c r="B88" s="187"/>
      <c r="C88" s="355" t="s">
        <v>662</v>
      </c>
      <c r="D88" s="357" t="s">
        <v>189</v>
      </c>
      <c r="E88" s="183"/>
      <c r="F88" s="26">
        <v>2090</v>
      </c>
      <c r="G88" s="3"/>
      <c r="H88" s="19">
        <f t="shared" si="3"/>
        <v>228997</v>
      </c>
      <c r="I88" s="15"/>
      <c r="J88" s="3"/>
      <c r="K88" s="15"/>
      <c r="L88" s="399"/>
      <c r="M88" s="400"/>
      <c r="N88" s="338"/>
      <c r="O88" s="15"/>
      <c r="P88" s="15"/>
    </row>
    <row r="89" spans="1:16" ht="12.75">
      <c r="A89" s="187"/>
      <c r="B89" s="187"/>
      <c r="C89" s="355" t="s">
        <v>664</v>
      </c>
      <c r="D89" s="357" t="s">
        <v>425</v>
      </c>
      <c r="E89" s="183"/>
      <c r="F89" s="26">
        <v>13000</v>
      </c>
      <c r="G89" s="3"/>
      <c r="H89" s="19">
        <f t="shared" si="3"/>
        <v>215997</v>
      </c>
      <c r="I89" s="15"/>
      <c r="J89" s="3"/>
      <c r="K89" s="15"/>
      <c r="L89" s="399"/>
      <c r="M89" s="400"/>
      <c r="N89" s="338"/>
      <c r="O89" s="15"/>
      <c r="P89" s="15"/>
    </row>
    <row r="90" spans="1:16" ht="12.75">
      <c r="A90" s="187"/>
      <c r="B90" s="187"/>
      <c r="C90" s="355" t="s">
        <v>251</v>
      </c>
      <c r="D90" s="357" t="s">
        <v>680</v>
      </c>
      <c r="E90" s="183"/>
      <c r="F90" s="26">
        <v>5145</v>
      </c>
      <c r="G90" s="3"/>
      <c r="H90" s="19">
        <f t="shared" si="3"/>
        <v>210852</v>
      </c>
      <c r="I90" s="15"/>
      <c r="J90" s="3"/>
      <c r="K90" s="15"/>
      <c r="L90" s="399"/>
      <c r="M90" s="400"/>
      <c r="N90" s="338"/>
      <c r="O90" s="15"/>
      <c r="P90" s="15"/>
    </row>
    <row r="91" spans="1:16" ht="12.75">
      <c r="A91" s="187"/>
      <c r="B91" s="187">
        <v>41612</v>
      </c>
      <c r="C91" s="355" t="s">
        <v>97</v>
      </c>
      <c r="D91" s="357" t="s">
        <v>665</v>
      </c>
      <c r="E91" s="183"/>
      <c r="F91" s="26">
        <v>255</v>
      </c>
      <c r="G91" s="3"/>
      <c r="H91" s="19">
        <f t="shared" si="3"/>
        <v>210597</v>
      </c>
      <c r="I91" s="15"/>
      <c r="J91" s="3"/>
      <c r="K91" s="15"/>
      <c r="L91" s="399"/>
      <c r="M91" s="400"/>
      <c r="N91" s="338"/>
      <c r="O91" s="15"/>
      <c r="P91" s="15"/>
    </row>
    <row r="92" spans="1:16" ht="12.75">
      <c r="A92" s="187"/>
      <c r="B92" s="187"/>
      <c r="C92" s="355" t="s">
        <v>244</v>
      </c>
      <c r="D92" s="357" t="s">
        <v>666</v>
      </c>
      <c r="E92" s="183"/>
      <c r="F92" s="26">
        <v>3250</v>
      </c>
      <c r="G92" s="3"/>
      <c r="H92" s="19">
        <f t="shared" si="3"/>
        <v>207347</v>
      </c>
      <c r="I92" s="15"/>
      <c r="J92" s="3"/>
      <c r="K92" s="15"/>
      <c r="L92" s="399"/>
      <c r="M92" s="400"/>
      <c r="N92" s="338"/>
      <c r="O92" s="15"/>
      <c r="P92" s="15"/>
    </row>
    <row r="93" spans="1:16" ht="12.75">
      <c r="A93" s="187"/>
      <c r="B93" s="187"/>
      <c r="C93" s="355" t="s">
        <v>670</v>
      </c>
      <c r="D93" s="357" t="s">
        <v>671</v>
      </c>
      <c r="E93" s="183"/>
      <c r="F93" s="26">
        <v>2857</v>
      </c>
      <c r="G93" s="3"/>
      <c r="H93" s="19">
        <f t="shared" si="3"/>
        <v>204490</v>
      </c>
      <c r="I93" s="15"/>
      <c r="J93" s="3"/>
      <c r="K93" s="15"/>
      <c r="L93" s="399"/>
      <c r="M93" s="400"/>
      <c r="N93" s="338"/>
      <c r="O93" s="15"/>
      <c r="P93" s="15"/>
    </row>
    <row r="94" spans="1:16" ht="12.75">
      <c r="A94" s="187"/>
      <c r="B94" s="187">
        <v>41614</v>
      </c>
      <c r="C94" s="355" t="s">
        <v>221</v>
      </c>
      <c r="D94" s="357" t="s">
        <v>425</v>
      </c>
      <c r="E94" s="183"/>
      <c r="F94" s="26">
        <v>5940</v>
      </c>
      <c r="G94" s="3"/>
      <c r="H94" s="19">
        <f t="shared" si="3"/>
        <v>198550</v>
      </c>
      <c r="I94" s="15"/>
      <c r="J94" s="3"/>
      <c r="K94" s="15"/>
      <c r="L94" s="399"/>
      <c r="M94" s="400"/>
      <c r="N94" s="338"/>
      <c r="O94" s="15"/>
      <c r="P94" s="15"/>
    </row>
    <row r="95" spans="1:16" ht="12.75">
      <c r="A95" s="187"/>
      <c r="B95" s="187"/>
      <c r="C95" s="355" t="s">
        <v>229</v>
      </c>
      <c r="D95" s="357" t="s">
        <v>416</v>
      </c>
      <c r="E95" s="183"/>
      <c r="F95" s="26">
        <v>6000</v>
      </c>
      <c r="G95" s="3"/>
      <c r="H95" s="19">
        <f t="shared" si="3"/>
        <v>192550</v>
      </c>
      <c r="I95" s="15"/>
      <c r="J95" s="3"/>
      <c r="K95" s="15"/>
      <c r="L95" s="399"/>
      <c r="M95" s="400"/>
      <c r="N95" s="338"/>
      <c r="O95" s="15"/>
      <c r="P95" s="15"/>
    </row>
    <row r="96" spans="1:16" ht="12.75">
      <c r="A96" s="187"/>
      <c r="B96" s="187"/>
      <c r="C96" s="355" t="s">
        <v>326</v>
      </c>
      <c r="D96" s="357" t="s">
        <v>672</v>
      </c>
      <c r="E96" s="183"/>
      <c r="F96" s="26">
        <v>6000</v>
      </c>
      <c r="G96" s="3"/>
      <c r="H96" s="19">
        <f t="shared" si="3"/>
        <v>186550</v>
      </c>
      <c r="I96" s="15"/>
      <c r="J96" s="3"/>
      <c r="K96" s="15"/>
      <c r="L96" s="399"/>
      <c r="M96" s="400"/>
      <c r="N96" s="338"/>
      <c r="O96" s="15"/>
      <c r="P96" s="15"/>
    </row>
    <row r="97" spans="1:16" ht="12.75">
      <c r="A97" s="187"/>
      <c r="B97" s="187"/>
      <c r="C97" s="355" t="s">
        <v>231</v>
      </c>
      <c r="D97" s="357" t="s">
        <v>673</v>
      </c>
      <c r="E97" s="183"/>
      <c r="F97" s="26">
        <v>6226</v>
      </c>
      <c r="G97" s="3"/>
      <c r="H97" s="19">
        <f t="shared" si="3"/>
        <v>180324</v>
      </c>
      <c r="I97" s="15"/>
      <c r="J97" s="3"/>
      <c r="K97" s="15"/>
      <c r="L97" s="399"/>
      <c r="M97" s="400"/>
      <c r="N97" s="338"/>
      <c r="O97" s="15"/>
      <c r="P97" s="15"/>
    </row>
    <row r="98" spans="1:16" ht="12.75">
      <c r="A98" s="187"/>
      <c r="B98" s="187"/>
      <c r="C98" s="355" t="s">
        <v>231</v>
      </c>
      <c r="D98" s="357" t="s">
        <v>668</v>
      </c>
      <c r="E98" s="183"/>
      <c r="F98" s="26">
        <v>4560</v>
      </c>
      <c r="G98" s="3"/>
      <c r="H98" s="19">
        <f t="shared" si="3"/>
        <v>175764</v>
      </c>
      <c r="I98" s="15"/>
      <c r="J98" s="3"/>
      <c r="K98" s="15"/>
      <c r="L98" s="399"/>
      <c r="M98" s="400"/>
      <c r="N98" s="338"/>
      <c r="O98" s="15"/>
      <c r="P98" s="15"/>
    </row>
    <row r="99" spans="1:16" ht="12.75">
      <c r="A99" s="187"/>
      <c r="B99" s="187"/>
      <c r="C99" s="355" t="s">
        <v>231</v>
      </c>
      <c r="D99" s="357" t="s">
        <v>134</v>
      </c>
      <c r="E99" s="183"/>
      <c r="F99" s="26">
        <v>1240</v>
      </c>
      <c r="G99" s="3"/>
      <c r="H99" s="19">
        <f t="shared" si="3"/>
        <v>174524</v>
      </c>
      <c r="I99" s="15"/>
      <c r="J99" s="3"/>
      <c r="K99" s="15"/>
      <c r="L99" s="399"/>
      <c r="M99" s="400"/>
      <c r="N99" s="338"/>
      <c r="O99" s="15"/>
      <c r="P99" s="15"/>
    </row>
    <row r="100" spans="1:16" ht="12.75">
      <c r="A100" s="187"/>
      <c r="B100" s="187"/>
      <c r="C100" s="355" t="s">
        <v>221</v>
      </c>
      <c r="D100" s="357" t="s">
        <v>189</v>
      </c>
      <c r="E100" s="183"/>
      <c r="F100" s="26">
        <v>5016</v>
      </c>
      <c r="G100" s="3"/>
      <c r="H100" s="19">
        <f t="shared" si="3"/>
        <v>169508</v>
      </c>
      <c r="I100" s="15"/>
      <c r="J100" s="3"/>
      <c r="K100" s="15"/>
      <c r="L100" s="399"/>
      <c r="M100" s="400"/>
      <c r="N100" s="338"/>
      <c r="O100" s="15"/>
      <c r="P100" s="15"/>
    </row>
    <row r="101" spans="1:16" ht="12.75">
      <c r="A101" s="187"/>
      <c r="B101" s="187"/>
      <c r="C101" s="355" t="s">
        <v>674</v>
      </c>
      <c r="D101" s="357" t="s">
        <v>511</v>
      </c>
      <c r="E101" s="183"/>
      <c r="F101" s="26">
        <v>2049</v>
      </c>
      <c r="G101" s="3"/>
      <c r="H101" s="19">
        <f t="shared" si="3"/>
        <v>167459</v>
      </c>
      <c r="I101" s="15"/>
      <c r="J101" s="3"/>
      <c r="K101" s="15"/>
      <c r="L101" s="399"/>
      <c r="M101" s="400"/>
      <c r="N101" s="338"/>
      <c r="O101" s="15"/>
      <c r="P101" s="15"/>
    </row>
    <row r="102" spans="1:16" ht="12.75">
      <c r="A102" s="187"/>
      <c r="B102" s="187"/>
      <c r="C102" s="355" t="s">
        <v>290</v>
      </c>
      <c r="D102" s="357" t="s">
        <v>675</v>
      </c>
      <c r="E102" s="183"/>
      <c r="F102" s="26">
        <v>3000</v>
      </c>
      <c r="G102" s="3"/>
      <c r="H102" s="19">
        <f t="shared" si="3"/>
        <v>164459</v>
      </c>
      <c r="I102" s="15"/>
      <c r="J102" s="3"/>
      <c r="K102" s="15"/>
      <c r="L102" s="399"/>
      <c r="M102" s="400"/>
      <c r="N102" s="338"/>
      <c r="O102" s="15"/>
      <c r="P102" s="15"/>
    </row>
    <row r="103" spans="1:16" ht="12.75">
      <c r="A103" s="187"/>
      <c r="B103" s="187"/>
      <c r="C103" s="355" t="s">
        <v>231</v>
      </c>
      <c r="D103" s="357" t="s">
        <v>496</v>
      </c>
      <c r="E103" s="183"/>
      <c r="F103" s="26">
        <v>5050</v>
      </c>
      <c r="G103" s="3"/>
      <c r="H103" s="19">
        <f t="shared" si="3"/>
        <v>159409</v>
      </c>
      <c r="I103" s="15"/>
      <c r="J103" s="3"/>
      <c r="K103" s="15"/>
      <c r="L103" s="399"/>
      <c r="M103" s="400"/>
      <c r="N103" s="338"/>
      <c r="O103" s="15"/>
      <c r="P103" s="15"/>
    </row>
    <row r="104" spans="1:16" ht="12.75">
      <c r="A104" s="187"/>
      <c r="B104" s="187"/>
      <c r="C104" s="355" t="s">
        <v>597</v>
      </c>
      <c r="D104" s="357" t="s">
        <v>438</v>
      </c>
      <c r="E104" s="183"/>
      <c r="F104" s="26">
        <v>5600</v>
      </c>
      <c r="G104" s="3"/>
      <c r="H104" s="19">
        <f t="shared" si="3"/>
        <v>153809</v>
      </c>
      <c r="I104" s="15"/>
      <c r="J104" s="3"/>
      <c r="K104" s="15"/>
      <c r="L104" s="399"/>
      <c r="M104" s="400"/>
      <c r="N104" s="338"/>
      <c r="O104" s="15"/>
      <c r="P104" s="15"/>
    </row>
    <row r="105" spans="1:16" ht="12.75">
      <c r="A105" s="187"/>
      <c r="B105" s="187"/>
      <c r="C105" s="355" t="s">
        <v>225</v>
      </c>
      <c r="D105" s="357" t="s">
        <v>441</v>
      </c>
      <c r="E105" s="183"/>
      <c r="F105" s="26">
        <v>16000</v>
      </c>
      <c r="G105" s="3"/>
      <c r="H105" s="19">
        <f t="shared" si="3"/>
        <v>137809</v>
      </c>
      <c r="I105" s="15"/>
      <c r="J105" s="3"/>
      <c r="K105" s="15"/>
      <c r="L105" s="399"/>
      <c r="M105" s="400"/>
      <c r="N105" s="338"/>
      <c r="O105" s="15"/>
      <c r="P105" s="15"/>
    </row>
    <row r="106" spans="1:16" ht="12.75">
      <c r="A106" s="187"/>
      <c r="B106" s="187"/>
      <c r="C106" s="355" t="s">
        <v>676</v>
      </c>
      <c r="D106" s="357" t="s">
        <v>496</v>
      </c>
      <c r="E106" s="183"/>
      <c r="F106" s="26">
        <v>3180</v>
      </c>
      <c r="G106" s="3"/>
      <c r="H106" s="19">
        <f t="shared" si="3"/>
        <v>134629</v>
      </c>
      <c r="I106" s="15"/>
      <c r="J106" s="3"/>
      <c r="K106" s="15"/>
      <c r="L106" s="399"/>
      <c r="M106" s="400"/>
      <c r="N106" s="338"/>
      <c r="O106" s="15"/>
      <c r="P106" s="15"/>
    </row>
    <row r="107" spans="1:16" ht="12.75">
      <c r="A107" s="187"/>
      <c r="B107" s="187"/>
      <c r="C107" s="355" t="s">
        <v>221</v>
      </c>
      <c r="D107" s="357" t="s">
        <v>438</v>
      </c>
      <c r="E107" s="183"/>
      <c r="F107" s="26">
        <v>9870</v>
      </c>
      <c r="G107" s="3"/>
      <c r="H107" s="19">
        <f t="shared" si="3"/>
        <v>124759</v>
      </c>
      <c r="I107" s="15"/>
      <c r="J107" s="3"/>
      <c r="K107" s="15"/>
      <c r="L107" s="399"/>
      <c r="M107" s="400"/>
      <c r="N107" s="338"/>
      <c r="O107" s="15"/>
      <c r="P107" s="15"/>
    </row>
    <row r="108" spans="1:16" ht="12.75">
      <c r="A108" s="187"/>
      <c r="B108" s="187">
        <v>41617</v>
      </c>
      <c r="C108" s="355" t="s">
        <v>588</v>
      </c>
      <c r="D108" s="357" t="s">
        <v>679</v>
      </c>
      <c r="E108" s="183"/>
      <c r="F108" s="26">
        <v>10600</v>
      </c>
      <c r="G108" s="3"/>
      <c r="H108" s="19">
        <f t="shared" si="3"/>
        <v>114159</v>
      </c>
      <c r="I108" s="15"/>
      <c r="J108" s="3"/>
      <c r="K108" s="15"/>
      <c r="L108" s="399"/>
      <c r="M108" s="400"/>
      <c r="N108" s="338"/>
      <c r="O108" s="15"/>
      <c r="P108" s="15"/>
    </row>
    <row r="109" spans="1:16" ht="12.75">
      <c r="A109" s="187"/>
      <c r="B109" s="187"/>
      <c r="C109" s="355" t="s">
        <v>231</v>
      </c>
      <c r="D109" s="357" t="s">
        <v>563</v>
      </c>
      <c r="E109" s="183"/>
      <c r="F109" s="26">
        <v>36000</v>
      </c>
      <c r="G109" s="3"/>
      <c r="H109" s="19">
        <f t="shared" si="3"/>
        <v>78159</v>
      </c>
      <c r="I109" s="15"/>
      <c r="J109" s="3"/>
      <c r="K109" s="15"/>
      <c r="L109" s="399"/>
      <c r="M109" s="400"/>
      <c r="N109" s="338"/>
      <c r="O109" s="15"/>
      <c r="P109" s="15"/>
    </row>
    <row r="110" spans="1:16" ht="12.75">
      <c r="A110" s="187"/>
      <c r="B110" s="187"/>
      <c r="C110" s="355" t="s">
        <v>225</v>
      </c>
      <c r="D110" s="357" t="s">
        <v>511</v>
      </c>
      <c r="E110" s="183"/>
      <c r="F110" s="26">
        <v>2043</v>
      </c>
      <c r="G110" s="3"/>
      <c r="H110" s="19">
        <f t="shared" si="3"/>
        <v>76116</v>
      </c>
      <c r="I110" s="15"/>
      <c r="J110" s="3"/>
      <c r="K110" s="15"/>
      <c r="L110" s="399"/>
      <c r="M110" s="400"/>
      <c r="N110" s="338"/>
      <c r="O110" s="15"/>
      <c r="P110" s="15"/>
    </row>
    <row r="111" spans="1:16" ht="12.75">
      <c r="A111" s="187"/>
      <c r="B111" s="187"/>
      <c r="C111" s="355" t="s">
        <v>225</v>
      </c>
      <c r="D111" s="357" t="s">
        <v>511</v>
      </c>
      <c r="E111" s="182">
        <v>15000</v>
      </c>
      <c r="F111" s="26">
        <v>15000</v>
      </c>
      <c r="G111" s="3"/>
      <c r="H111" s="19">
        <f t="shared" si="3"/>
        <v>76116</v>
      </c>
      <c r="I111" s="15"/>
      <c r="J111" s="3"/>
      <c r="K111" s="15"/>
      <c r="L111" s="399"/>
      <c r="M111" s="400"/>
      <c r="N111" s="338"/>
      <c r="O111" s="15"/>
      <c r="P111" s="15"/>
    </row>
    <row r="112" spans="1:16" ht="12.75">
      <c r="A112" s="187"/>
      <c r="B112" s="187"/>
      <c r="C112" s="355" t="s">
        <v>233</v>
      </c>
      <c r="D112" s="357" t="s">
        <v>496</v>
      </c>
      <c r="E112" s="183"/>
      <c r="F112" s="26">
        <v>1800</v>
      </c>
      <c r="G112" s="3"/>
      <c r="H112" s="19">
        <f t="shared" si="3"/>
        <v>74316</v>
      </c>
      <c r="I112" s="15"/>
      <c r="J112" s="3"/>
      <c r="K112" s="15"/>
      <c r="L112" s="399"/>
      <c r="M112" s="400"/>
      <c r="N112" s="338"/>
      <c r="O112" s="15"/>
      <c r="P112" s="15"/>
    </row>
    <row r="113" spans="1:16" ht="12.75">
      <c r="A113" s="187"/>
      <c r="B113" s="187">
        <v>41618</v>
      </c>
      <c r="C113" s="355" t="s">
        <v>681</v>
      </c>
      <c r="D113" s="357" t="s">
        <v>682</v>
      </c>
      <c r="E113" s="183"/>
      <c r="F113" s="26">
        <v>32430</v>
      </c>
      <c r="G113" s="3"/>
      <c r="H113" s="19">
        <f t="shared" si="3"/>
        <v>41886</v>
      </c>
      <c r="I113" s="15"/>
      <c r="J113" s="3"/>
      <c r="K113" s="15"/>
      <c r="L113" s="399"/>
      <c r="M113" s="400"/>
      <c r="N113" s="338"/>
      <c r="O113" s="15"/>
      <c r="P113" s="15"/>
    </row>
    <row r="114" spans="1:16" ht="12.75">
      <c r="A114" s="187"/>
      <c r="B114" s="187"/>
      <c r="C114" s="355" t="s">
        <v>683</v>
      </c>
      <c r="D114" s="357" t="s">
        <v>686</v>
      </c>
      <c r="E114" s="183"/>
      <c r="F114" s="26">
        <v>10000</v>
      </c>
      <c r="G114" s="3"/>
      <c r="H114" s="19">
        <f t="shared" si="3"/>
        <v>31886</v>
      </c>
      <c r="I114" s="15"/>
      <c r="J114" s="3"/>
      <c r="K114" s="15"/>
      <c r="L114" s="399"/>
      <c r="M114" s="400"/>
      <c r="N114" s="338"/>
      <c r="O114" s="15"/>
      <c r="P114" s="15"/>
    </row>
    <row r="115" spans="1:16" ht="12.75">
      <c r="A115" s="187"/>
      <c r="B115" s="187"/>
      <c r="C115" s="389" t="s">
        <v>541</v>
      </c>
      <c r="D115" s="396" t="s">
        <v>586</v>
      </c>
      <c r="E115" s="340">
        <v>2863</v>
      </c>
      <c r="F115" s="26"/>
      <c r="G115" s="3"/>
      <c r="H115" s="19">
        <f t="shared" si="3"/>
        <v>34749</v>
      </c>
      <c r="I115" s="15"/>
      <c r="J115" s="3"/>
      <c r="K115" s="15"/>
      <c r="L115" s="399"/>
      <c r="M115" s="400"/>
      <c r="N115" s="338"/>
      <c r="O115" s="15"/>
      <c r="P115" s="15"/>
    </row>
    <row r="116" spans="1:16" ht="12.75">
      <c r="A116" s="187"/>
      <c r="B116" s="187"/>
      <c r="C116" s="389" t="s">
        <v>541</v>
      </c>
      <c r="D116" s="396" t="s">
        <v>586</v>
      </c>
      <c r="E116" s="340">
        <v>189398</v>
      </c>
      <c r="F116" s="26"/>
      <c r="G116" s="3"/>
      <c r="H116" s="19">
        <f t="shared" si="3"/>
        <v>224147</v>
      </c>
      <c r="I116" s="15"/>
      <c r="J116" s="3"/>
      <c r="K116" s="15"/>
      <c r="L116" s="399"/>
      <c r="M116" s="400"/>
      <c r="N116" s="338"/>
      <c r="O116" s="15"/>
      <c r="P116" s="15"/>
    </row>
    <row r="117" spans="1:16" ht="12.75">
      <c r="A117" s="187"/>
      <c r="B117" s="187"/>
      <c r="C117" s="355" t="s">
        <v>684</v>
      </c>
      <c r="D117" s="357" t="s">
        <v>685</v>
      </c>
      <c r="E117" s="183"/>
      <c r="F117" s="26">
        <v>4799</v>
      </c>
      <c r="G117" s="3"/>
      <c r="H117" s="19">
        <f t="shared" si="3"/>
        <v>219348</v>
      </c>
      <c r="I117" s="15"/>
      <c r="J117" s="3"/>
      <c r="K117" s="15"/>
      <c r="L117" s="399"/>
      <c r="M117" s="400"/>
      <c r="N117" s="338"/>
      <c r="O117" s="15"/>
      <c r="P117" s="15"/>
    </row>
    <row r="118" spans="1:16" ht="12.75">
      <c r="A118" s="187"/>
      <c r="B118" s="187">
        <v>41619</v>
      </c>
      <c r="C118" s="355" t="s">
        <v>295</v>
      </c>
      <c r="D118" s="357" t="s">
        <v>613</v>
      </c>
      <c r="E118" s="183"/>
      <c r="F118" s="26">
        <v>9614</v>
      </c>
      <c r="G118" s="3"/>
      <c r="H118" s="19">
        <f t="shared" si="3"/>
        <v>209734</v>
      </c>
      <c r="I118" s="15"/>
      <c r="J118" s="3"/>
      <c r="K118" s="15"/>
      <c r="L118" s="399"/>
      <c r="M118" s="400"/>
      <c r="N118" s="338"/>
      <c r="O118" s="15"/>
      <c r="P118" s="15"/>
    </row>
    <row r="119" spans="1:16" ht="12.75">
      <c r="A119" s="187"/>
      <c r="B119" s="187"/>
      <c r="C119" s="355" t="s">
        <v>462</v>
      </c>
      <c r="D119" s="357" t="s">
        <v>688</v>
      </c>
      <c r="E119" s="183"/>
      <c r="F119" s="26">
        <v>8458</v>
      </c>
      <c r="G119" s="3"/>
      <c r="H119" s="19">
        <f t="shared" si="3"/>
        <v>201276</v>
      </c>
      <c r="I119" s="15"/>
      <c r="J119" s="3"/>
      <c r="K119" s="15"/>
      <c r="L119" s="399"/>
      <c r="M119" s="400"/>
      <c r="N119" s="338"/>
      <c r="O119" s="15"/>
      <c r="P119" s="15"/>
    </row>
    <row r="120" spans="1:16" ht="12.75">
      <c r="A120" s="187"/>
      <c r="B120" s="187"/>
      <c r="C120" s="355" t="s">
        <v>463</v>
      </c>
      <c r="D120" s="357" t="s">
        <v>613</v>
      </c>
      <c r="E120" s="183"/>
      <c r="F120" s="26">
        <v>28842</v>
      </c>
      <c r="G120" s="3"/>
      <c r="H120" s="19">
        <f t="shared" si="3"/>
        <v>172434</v>
      </c>
      <c r="I120" s="15"/>
      <c r="J120" s="3"/>
      <c r="K120" s="15"/>
      <c r="L120" s="399"/>
      <c r="M120" s="400"/>
      <c r="N120" s="338"/>
      <c r="O120" s="15"/>
      <c r="P120" s="15"/>
    </row>
    <row r="121" spans="1:16" ht="12.75">
      <c r="A121" s="187"/>
      <c r="B121" s="187"/>
      <c r="C121" s="355" t="s">
        <v>453</v>
      </c>
      <c r="D121" s="357" t="s">
        <v>613</v>
      </c>
      <c r="E121" s="183"/>
      <c r="F121" s="26">
        <v>20460</v>
      </c>
      <c r="G121" s="3"/>
      <c r="H121" s="19">
        <f t="shared" si="3"/>
        <v>151974</v>
      </c>
      <c r="I121" s="15"/>
      <c r="J121" s="3"/>
      <c r="K121" s="15"/>
      <c r="L121" s="399"/>
      <c r="M121" s="400"/>
      <c r="N121" s="338"/>
      <c r="O121" s="15"/>
      <c r="P121" s="15"/>
    </row>
    <row r="122" spans="1:16" ht="12.75">
      <c r="A122" s="187"/>
      <c r="B122" s="187"/>
      <c r="C122" s="355" t="s">
        <v>687</v>
      </c>
      <c r="D122" s="357" t="s">
        <v>613</v>
      </c>
      <c r="E122" s="183"/>
      <c r="F122" s="26">
        <v>8360</v>
      </c>
      <c r="G122" s="3"/>
      <c r="H122" s="19">
        <f t="shared" si="3"/>
        <v>143614</v>
      </c>
      <c r="I122" s="15"/>
      <c r="J122" s="3"/>
      <c r="K122" s="15"/>
      <c r="L122" s="399"/>
      <c r="M122" s="400"/>
      <c r="N122" s="338"/>
      <c r="O122" s="15"/>
      <c r="P122" s="15"/>
    </row>
    <row r="123" spans="1:16" ht="12.75">
      <c r="A123" s="187"/>
      <c r="B123" s="187"/>
      <c r="C123" s="355" t="s">
        <v>234</v>
      </c>
      <c r="D123" s="357" t="s">
        <v>613</v>
      </c>
      <c r="E123" s="183"/>
      <c r="F123" s="26">
        <v>17120</v>
      </c>
      <c r="G123" s="3"/>
      <c r="H123" s="19">
        <f t="shared" si="3"/>
        <v>126494</v>
      </c>
      <c r="I123" s="15"/>
      <c r="J123" s="3"/>
      <c r="K123" s="15"/>
      <c r="L123" s="399"/>
      <c r="M123" s="400"/>
      <c r="N123" s="338"/>
      <c r="O123" s="15"/>
      <c r="P123" s="15"/>
    </row>
    <row r="124" spans="1:16" ht="12.75">
      <c r="A124" s="187"/>
      <c r="B124" s="187"/>
      <c r="C124" s="355" t="s">
        <v>693</v>
      </c>
      <c r="D124" s="357" t="s">
        <v>694</v>
      </c>
      <c r="E124" s="183"/>
      <c r="F124" s="26">
        <v>15406</v>
      </c>
      <c r="G124" s="3"/>
      <c r="H124" s="19">
        <f t="shared" si="3"/>
        <v>111088</v>
      </c>
      <c r="I124" s="15"/>
      <c r="J124" s="3"/>
      <c r="K124" s="15"/>
      <c r="L124" s="399"/>
      <c r="M124" s="400"/>
      <c r="N124" s="338"/>
      <c r="O124" s="15"/>
      <c r="P124" s="15"/>
    </row>
    <row r="125" spans="1:16" ht="12.75">
      <c r="A125" s="187"/>
      <c r="B125" s="187"/>
      <c r="C125" s="355" t="s">
        <v>588</v>
      </c>
      <c r="D125" s="357" t="s">
        <v>689</v>
      </c>
      <c r="E125" s="183"/>
      <c r="F125" s="26">
        <v>16451</v>
      </c>
      <c r="G125" s="3"/>
      <c r="H125" s="19">
        <f t="shared" si="3"/>
        <v>94637</v>
      </c>
      <c r="I125" s="407"/>
      <c r="J125" s="3"/>
      <c r="K125" s="15"/>
      <c r="L125" s="399"/>
      <c r="M125" s="400"/>
      <c r="N125" s="338"/>
      <c r="O125" s="15"/>
      <c r="P125" s="15"/>
    </row>
    <row r="126" spans="1:16" ht="12.75">
      <c r="A126" s="187"/>
      <c r="B126" s="187"/>
      <c r="C126" s="355" t="s">
        <v>406</v>
      </c>
      <c r="D126" s="357" t="s">
        <v>695</v>
      </c>
      <c r="E126" s="183"/>
      <c r="F126" s="26">
        <v>8000</v>
      </c>
      <c r="G126" s="3"/>
      <c r="H126" s="19">
        <f t="shared" si="3"/>
        <v>86637</v>
      </c>
      <c r="I126" s="15"/>
      <c r="J126" s="3"/>
      <c r="K126" s="15"/>
      <c r="L126" s="399"/>
      <c r="M126" s="400"/>
      <c r="N126" s="338"/>
      <c r="O126" s="15"/>
      <c r="P126" s="15"/>
    </row>
    <row r="127" spans="1:16" ht="12.75">
      <c r="A127" s="187"/>
      <c r="B127" s="187"/>
      <c r="C127" s="355" t="s">
        <v>690</v>
      </c>
      <c r="D127" s="357" t="s">
        <v>691</v>
      </c>
      <c r="E127" s="183"/>
      <c r="F127" s="26">
        <v>2400</v>
      </c>
      <c r="G127" s="3"/>
      <c r="H127" s="19">
        <f t="shared" si="3"/>
        <v>84237</v>
      </c>
      <c r="I127" s="15"/>
      <c r="J127" s="3"/>
      <c r="K127" s="15"/>
      <c r="L127" s="399"/>
      <c r="M127" s="400"/>
      <c r="N127" s="338"/>
      <c r="O127" s="15"/>
      <c r="P127" s="15"/>
    </row>
    <row r="128" spans="1:16" ht="12.75">
      <c r="A128" s="187"/>
      <c r="B128" s="187"/>
      <c r="C128" s="355" t="s">
        <v>221</v>
      </c>
      <c r="D128" s="357" t="s">
        <v>696</v>
      </c>
      <c r="E128" s="183"/>
      <c r="F128" s="26">
        <v>5500</v>
      </c>
      <c r="G128" s="3"/>
      <c r="H128" s="19">
        <f t="shared" si="3"/>
        <v>78737</v>
      </c>
      <c r="I128" s="15"/>
      <c r="J128" s="3"/>
      <c r="K128" s="15"/>
      <c r="L128" s="399"/>
      <c r="M128" s="400"/>
      <c r="N128" s="338"/>
      <c r="O128" s="15"/>
      <c r="P128" s="15"/>
    </row>
    <row r="129" spans="1:16" ht="12.75">
      <c r="A129" s="187"/>
      <c r="B129" s="187"/>
      <c r="C129" s="355" t="s">
        <v>692</v>
      </c>
      <c r="D129" s="357" t="s">
        <v>548</v>
      </c>
      <c r="E129" s="183"/>
      <c r="F129" s="26">
        <v>10000</v>
      </c>
      <c r="G129" s="3"/>
      <c r="H129" s="19">
        <f t="shared" si="3"/>
        <v>68737</v>
      </c>
      <c r="I129" s="15"/>
      <c r="J129" s="3"/>
      <c r="K129" s="15"/>
      <c r="L129" s="399"/>
      <c r="M129" s="400"/>
      <c r="N129" s="338"/>
      <c r="O129" s="15"/>
      <c r="P129" s="15"/>
    </row>
    <row r="130" spans="1:16" ht="12.75">
      <c r="A130" s="187"/>
      <c r="B130" s="187"/>
      <c r="C130" s="389" t="s">
        <v>251</v>
      </c>
      <c r="D130" s="396" t="s">
        <v>586</v>
      </c>
      <c r="E130" s="340">
        <v>21230</v>
      </c>
      <c r="F130" s="26">
        <v>21230</v>
      </c>
      <c r="G130" s="3"/>
      <c r="H130" s="19">
        <f t="shared" si="3"/>
        <v>68737</v>
      </c>
      <c r="I130" s="15"/>
      <c r="J130" s="3"/>
      <c r="K130" s="15"/>
      <c r="L130" s="399"/>
      <c r="M130" s="400"/>
      <c r="N130" s="338"/>
      <c r="O130" s="15"/>
      <c r="P130" s="15"/>
    </row>
    <row r="131" spans="1:16" ht="12.75">
      <c r="A131" s="187"/>
      <c r="B131" s="187">
        <v>41620</v>
      </c>
      <c r="C131" s="355" t="s">
        <v>628</v>
      </c>
      <c r="D131" s="357" t="s">
        <v>697</v>
      </c>
      <c r="E131" s="183"/>
      <c r="F131" s="26">
        <v>27251</v>
      </c>
      <c r="G131" s="3"/>
      <c r="H131" s="19">
        <f t="shared" si="3"/>
        <v>41486</v>
      </c>
      <c r="I131" s="15"/>
      <c r="J131" s="3"/>
      <c r="K131" s="15"/>
      <c r="L131" s="399"/>
      <c r="M131" s="400"/>
      <c r="N131" s="338"/>
      <c r="O131" s="15"/>
      <c r="P131" s="15"/>
    </row>
    <row r="132" spans="1:16" ht="12.75">
      <c r="A132" s="187"/>
      <c r="B132" s="187"/>
      <c r="C132" s="355" t="s">
        <v>231</v>
      </c>
      <c r="D132" s="357" t="s">
        <v>698</v>
      </c>
      <c r="E132" s="183"/>
      <c r="F132" s="26">
        <v>2070</v>
      </c>
      <c r="G132" s="3"/>
      <c r="H132" s="19">
        <f t="shared" si="3"/>
        <v>39416</v>
      </c>
      <c r="I132" s="15"/>
      <c r="J132" s="3"/>
      <c r="K132" s="15"/>
      <c r="L132" s="399"/>
      <c r="M132" s="400"/>
      <c r="N132" s="338"/>
      <c r="O132" s="15"/>
      <c r="P132" s="15"/>
    </row>
    <row r="133" spans="1:16" ht="12.75">
      <c r="A133" s="187"/>
      <c r="B133" s="187"/>
      <c r="C133" s="389" t="s">
        <v>700</v>
      </c>
      <c r="D133" s="396" t="s">
        <v>189</v>
      </c>
      <c r="E133" s="340">
        <v>103794</v>
      </c>
      <c r="F133" s="26"/>
      <c r="G133" s="3"/>
      <c r="H133" s="19">
        <f aca="true" t="shared" si="4" ref="H133:H196">(E133+H132)-SUM(F133:G133)</f>
        <v>143210</v>
      </c>
      <c r="I133" s="15"/>
      <c r="J133" s="3"/>
      <c r="K133" s="15"/>
      <c r="L133" s="399"/>
      <c r="M133" s="400"/>
      <c r="N133" s="338"/>
      <c r="O133" s="15"/>
      <c r="P133" s="15"/>
    </row>
    <row r="134" spans="1:16" ht="12.75">
      <c r="A134" s="187"/>
      <c r="B134" s="187"/>
      <c r="C134" s="389" t="s">
        <v>701</v>
      </c>
      <c r="D134" s="396" t="s">
        <v>702</v>
      </c>
      <c r="E134" s="340">
        <v>164417</v>
      </c>
      <c r="F134" s="26"/>
      <c r="G134" s="3"/>
      <c r="H134" s="19">
        <f t="shared" si="4"/>
        <v>307627</v>
      </c>
      <c r="I134" s="15"/>
      <c r="J134" s="3"/>
      <c r="K134" s="15"/>
      <c r="L134" s="399"/>
      <c r="M134" s="400"/>
      <c r="N134" s="338"/>
      <c r="O134" s="15"/>
      <c r="P134" s="15"/>
    </row>
    <row r="135" spans="1:16" ht="12.75">
      <c r="A135" s="187"/>
      <c r="B135" s="187"/>
      <c r="C135" s="355" t="s">
        <v>233</v>
      </c>
      <c r="D135" s="357" t="s">
        <v>189</v>
      </c>
      <c r="E135" s="183"/>
      <c r="F135" s="26">
        <v>9000</v>
      </c>
      <c r="G135" s="3"/>
      <c r="H135" s="19">
        <f t="shared" si="4"/>
        <v>298627</v>
      </c>
      <c r="I135" s="15"/>
      <c r="J135" s="3"/>
      <c r="K135" s="15"/>
      <c r="L135" s="399"/>
      <c r="M135" s="400"/>
      <c r="N135" s="338"/>
      <c r="O135" s="15"/>
      <c r="P135" s="15"/>
    </row>
    <row r="136" spans="1:16" ht="12.75">
      <c r="A136" s="187"/>
      <c r="B136" s="187">
        <v>41621</v>
      </c>
      <c r="C136" s="355" t="s">
        <v>221</v>
      </c>
      <c r="D136" s="357" t="s">
        <v>440</v>
      </c>
      <c r="E136" s="183"/>
      <c r="F136" s="26">
        <v>6600</v>
      </c>
      <c r="G136" s="3"/>
      <c r="H136" s="19">
        <f t="shared" si="4"/>
        <v>292027</v>
      </c>
      <c r="I136" s="15"/>
      <c r="J136" s="3"/>
      <c r="K136" s="15"/>
      <c r="L136" s="399"/>
      <c r="M136" s="400"/>
      <c r="N136" s="338"/>
      <c r="O136" s="15"/>
      <c r="P136" s="15"/>
    </row>
    <row r="137" spans="1:16" ht="12.75">
      <c r="A137" s="187"/>
      <c r="B137" s="187"/>
      <c r="C137" s="355" t="s">
        <v>359</v>
      </c>
      <c r="D137" s="357" t="s">
        <v>637</v>
      </c>
      <c r="E137" s="340">
        <v>7000</v>
      </c>
      <c r="F137" s="26">
        <v>7000</v>
      </c>
      <c r="G137" s="3"/>
      <c r="H137" s="19">
        <f t="shared" si="4"/>
        <v>292027</v>
      </c>
      <c r="I137" s="15"/>
      <c r="J137" s="3"/>
      <c r="K137" s="15"/>
      <c r="L137" s="399"/>
      <c r="M137" s="400"/>
      <c r="N137" s="338"/>
      <c r="O137" s="15"/>
      <c r="P137" s="15"/>
    </row>
    <row r="138" spans="1:16" ht="12.75">
      <c r="A138" s="187"/>
      <c r="B138" s="187"/>
      <c r="C138" s="355" t="s">
        <v>366</v>
      </c>
      <c r="D138" s="357" t="s">
        <v>416</v>
      </c>
      <c r="E138" s="183"/>
      <c r="F138" s="26">
        <v>6000</v>
      </c>
      <c r="G138" s="3"/>
      <c r="H138" s="19">
        <f t="shared" si="4"/>
        <v>286027</v>
      </c>
      <c r="I138" s="15"/>
      <c r="J138" s="3"/>
      <c r="K138" s="15"/>
      <c r="L138" s="399"/>
      <c r="M138" s="400"/>
      <c r="N138" s="338"/>
      <c r="O138" s="15"/>
      <c r="P138" s="15"/>
    </row>
    <row r="139" spans="1:16" ht="12.75">
      <c r="A139" s="187"/>
      <c r="B139" s="187"/>
      <c r="C139" s="355" t="s">
        <v>225</v>
      </c>
      <c r="D139" s="357" t="s">
        <v>441</v>
      </c>
      <c r="E139" s="183"/>
      <c r="F139" s="26">
        <v>12800</v>
      </c>
      <c r="G139" s="3"/>
      <c r="H139" s="19">
        <f t="shared" si="4"/>
        <v>273227</v>
      </c>
      <c r="I139" s="15"/>
      <c r="J139" s="3"/>
      <c r="K139" s="15"/>
      <c r="L139" s="399"/>
      <c r="M139" s="400"/>
      <c r="N139" s="338"/>
      <c r="O139" s="15"/>
      <c r="P139" s="15"/>
    </row>
    <row r="140" spans="1:16" ht="12.75">
      <c r="A140" s="187"/>
      <c r="B140" s="187"/>
      <c r="C140" s="355" t="s">
        <v>327</v>
      </c>
      <c r="D140" s="357" t="s">
        <v>703</v>
      </c>
      <c r="E140" s="183"/>
      <c r="F140" s="26">
        <v>8880</v>
      </c>
      <c r="G140" s="3"/>
      <c r="H140" s="19">
        <f t="shared" si="4"/>
        <v>264347</v>
      </c>
      <c r="I140" s="15"/>
      <c r="J140" s="3"/>
      <c r="K140" s="15"/>
      <c r="L140" s="399"/>
      <c r="M140" s="400"/>
      <c r="N140" s="338"/>
      <c r="O140" s="15"/>
      <c r="P140" s="15"/>
    </row>
    <row r="141" spans="1:16" ht="12.75">
      <c r="A141" s="187"/>
      <c r="B141" s="187"/>
      <c r="C141" s="355" t="s">
        <v>704</v>
      </c>
      <c r="D141" s="357" t="s">
        <v>440</v>
      </c>
      <c r="E141" s="183"/>
      <c r="F141" s="26">
        <v>2400</v>
      </c>
      <c r="G141" s="3"/>
      <c r="H141" s="19">
        <f t="shared" si="4"/>
        <v>261947</v>
      </c>
      <c r="I141" s="15"/>
      <c r="J141" s="3"/>
      <c r="K141" s="15"/>
      <c r="L141" s="399"/>
      <c r="M141" s="400"/>
      <c r="N141" s="338"/>
      <c r="O141" s="15"/>
      <c r="P141" s="15"/>
    </row>
    <row r="142" spans="1:16" ht="12.75">
      <c r="A142" s="187"/>
      <c r="B142" s="187"/>
      <c r="C142" s="355" t="s">
        <v>233</v>
      </c>
      <c r="D142" s="357" t="s">
        <v>496</v>
      </c>
      <c r="E142" s="183"/>
      <c r="F142" s="26">
        <v>3410</v>
      </c>
      <c r="G142" s="3"/>
      <c r="H142" s="19">
        <f t="shared" si="4"/>
        <v>258537</v>
      </c>
      <c r="I142" s="15"/>
      <c r="J142" s="3"/>
      <c r="K142" s="15"/>
      <c r="L142" s="399"/>
      <c r="M142" s="400"/>
      <c r="N142" s="338"/>
      <c r="O142" s="15"/>
      <c r="P142" s="15"/>
    </row>
    <row r="143" spans="1:16" ht="12.75">
      <c r="A143" s="187"/>
      <c r="B143" s="187">
        <v>41624</v>
      </c>
      <c r="C143" s="355" t="s">
        <v>327</v>
      </c>
      <c r="D143" s="357" t="s">
        <v>415</v>
      </c>
      <c r="E143" s="183"/>
      <c r="F143" s="26">
        <v>1860</v>
      </c>
      <c r="G143" s="3"/>
      <c r="H143" s="19">
        <f t="shared" si="4"/>
        <v>256677</v>
      </c>
      <c r="I143" s="15"/>
      <c r="J143" s="3"/>
      <c r="K143" s="15"/>
      <c r="L143" s="399"/>
      <c r="M143" s="400"/>
      <c r="N143" s="338"/>
      <c r="O143" s="15"/>
      <c r="P143" s="15"/>
    </row>
    <row r="144" spans="1:16" ht="12.75">
      <c r="A144" s="187"/>
      <c r="B144" s="187"/>
      <c r="C144" s="355" t="s">
        <v>225</v>
      </c>
      <c r="D144" s="357" t="s">
        <v>714</v>
      </c>
      <c r="E144" s="340">
        <v>25000</v>
      </c>
      <c r="F144" s="26">
        <v>25000</v>
      </c>
      <c r="G144" s="3"/>
      <c r="H144" s="19">
        <f t="shared" si="4"/>
        <v>256677</v>
      </c>
      <c r="I144" s="15"/>
      <c r="J144" s="3"/>
      <c r="K144" s="15"/>
      <c r="L144" s="399"/>
      <c r="M144" s="400"/>
      <c r="N144" s="338"/>
      <c r="O144" s="15"/>
      <c r="P144" s="15"/>
    </row>
    <row r="145" spans="1:16" ht="12.75">
      <c r="A145" s="187"/>
      <c r="B145" s="187"/>
      <c r="C145" s="355" t="s">
        <v>265</v>
      </c>
      <c r="D145" s="357" t="s">
        <v>715</v>
      </c>
      <c r="E145" s="340">
        <v>2031</v>
      </c>
      <c r="F145" s="26">
        <v>2031</v>
      </c>
      <c r="G145" s="3"/>
      <c r="H145" s="19">
        <f t="shared" si="4"/>
        <v>256677</v>
      </c>
      <c r="I145" s="15"/>
      <c r="J145" s="3"/>
      <c r="K145" s="15"/>
      <c r="L145" s="399"/>
      <c r="M145" s="400"/>
      <c r="N145" s="338"/>
      <c r="O145" s="15"/>
      <c r="P145" s="15"/>
    </row>
    <row r="146" spans="1:16" ht="12.75">
      <c r="A146" s="187"/>
      <c r="B146" s="187"/>
      <c r="C146" s="355" t="s">
        <v>359</v>
      </c>
      <c r="D146" s="357" t="s">
        <v>441</v>
      </c>
      <c r="E146" s="183"/>
      <c r="F146" s="26">
        <v>6400</v>
      </c>
      <c r="G146" s="3"/>
      <c r="H146" s="19">
        <f t="shared" si="4"/>
        <v>250277</v>
      </c>
      <c r="I146" s="15"/>
      <c r="J146" s="3"/>
      <c r="K146" s="15"/>
      <c r="L146" s="399"/>
      <c r="M146" s="400"/>
      <c r="N146" s="338"/>
      <c r="O146" s="15"/>
      <c r="P146" s="15"/>
    </row>
    <row r="147" spans="1:16" ht="12.75">
      <c r="A147" s="187"/>
      <c r="B147" s="187"/>
      <c r="C147" s="355" t="s">
        <v>359</v>
      </c>
      <c r="D147" s="357" t="s">
        <v>716</v>
      </c>
      <c r="E147" s="340">
        <v>40000</v>
      </c>
      <c r="F147" s="26">
        <v>40000</v>
      </c>
      <c r="G147" s="3"/>
      <c r="H147" s="19">
        <f t="shared" si="4"/>
        <v>250277</v>
      </c>
      <c r="I147" s="15"/>
      <c r="J147" s="3"/>
      <c r="K147" s="15"/>
      <c r="L147" s="399"/>
      <c r="M147" s="400"/>
      <c r="N147" s="338"/>
      <c r="O147" s="15"/>
      <c r="P147" s="15"/>
    </row>
    <row r="148" spans="1:16" ht="12.75">
      <c r="A148" s="187"/>
      <c r="B148" s="187"/>
      <c r="C148" s="355" t="s">
        <v>231</v>
      </c>
      <c r="D148" s="357" t="s">
        <v>441</v>
      </c>
      <c r="E148" s="340"/>
      <c r="F148" s="26">
        <v>3480</v>
      </c>
      <c r="G148" s="3"/>
      <c r="H148" s="19">
        <f t="shared" si="4"/>
        <v>246797</v>
      </c>
      <c r="I148" s="15"/>
      <c r="J148" s="3"/>
      <c r="K148" s="15"/>
      <c r="L148" s="399"/>
      <c r="M148" s="400"/>
      <c r="N148" s="338"/>
      <c r="O148" s="15"/>
      <c r="P148" s="15"/>
    </row>
    <row r="149" spans="1:16" ht="12.75">
      <c r="A149" s="187"/>
      <c r="B149" s="187">
        <v>41625</v>
      </c>
      <c r="C149" s="355" t="s">
        <v>265</v>
      </c>
      <c r="D149" s="357" t="s">
        <v>717</v>
      </c>
      <c r="E149" s="340">
        <v>7868</v>
      </c>
      <c r="F149" s="26">
        <v>7868</v>
      </c>
      <c r="G149" s="3"/>
      <c r="H149" s="19">
        <f t="shared" si="4"/>
        <v>246797</v>
      </c>
      <c r="I149" s="15"/>
      <c r="J149" s="3"/>
      <c r="K149" s="15"/>
      <c r="L149" s="399"/>
      <c r="M149" s="400"/>
      <c r="N149" s="338"/>
      <c r="O149" s="15"/>
      <c r="P149" s="15"/>
    </row>
    <row r="150" spans="1:16" ht="12.75">
      <c r="A150" s="187"/>
      <c r="B150" s="187"/>
      <c r="C150" s="355" t="s">
        <v>692</v>
      </c>
      <c r="D150" s="357" t="s">
        <v>718</v>
      </c>
      <c r="E150" s="340"/>
      <c r="F150" s="26">
        <v>7339</v>
      </c>
      <c r="G150" s="3"/>
      <c r="H150" s="19">
        <f t="shared" si="4"/>
        <v>239458</v>
      </c>
      <c r="I150" s="15"/>
      <c r="J150" s="3"/>
      <c r="K150" s="15"/>
      <c r="L150" s="399"/>
      <c r="M150" s="400"/>
      <c r="N150" s="338"/>
      <c r="O150" s="15"/>
      <c r="P150" s="15"/>
    </row>
    <row r="151" spans="1:16" ht="12.75">
      <c r="A151" s="187"/>
      <c r="B151" s="187"/>
      <c r="C151" s="355" t="s">
        <v>719</v>
      </c>
      <c r="D151" s="357" t="s">
        <v>189</v>
      </c>
      <c r="E151" s="340"/>
      <c r="F151" s="26">
        <v>2508</v>
      </c>
      <c r="G151" s="3"/>
      <c r="H151" s="19">
        <f t="shared" si="4"/>
        <v>236950</v>
      </c>
      <c r="I151" s="15"/>
      <c r="J151" s="3"/>
      <c r="K151" s="15"/>
      <c r="L151" s="399"/>
      <c r="M151" s="400"/>
      <c r="N151" s="338"/>
      <c r="O151" s="15"/>
      <c r="P151" s="15"/>
    </row>
    <row r="152" spans="1:16" ht="12.75">
      <c r="A152" s="187"/>
      <c r="B152" s="187"/>
      <c r="C152" s="355" t="s">
        <v>228</v>
      </c>
      <c r="D152" s="357" t="s">
        <v>440</v>
      </c>
      <c r="E152" s="340"/>
      <c r="F152" s="26">
        <v>1220</v>
      </c>
      <c r="G152" s="3"/>
      <c r="H152" s="19">
        <f t="shared" si="4"/>
        <v>235730</v>
      </c>
      <c r="I152" s="15"/>
      <c r="J152" s="3"/>
      <c r="K152" s="15"/>
      <c r="L152" s="399"/>
      <c r="M152" s="400"/>
      <c r="N152" s="338"/>
      <c r="O152" s="15"/>
      <c r="P152" s="15"/>
    </row>
    <row r="153" spans="1:16" ht="12.75">
      <c r="A153" s="187"/>
      <c r="B153" s="187"/>
      <c r="C153" s="355" t="s">
        <v>359</v>
      </c>
      <c r="D153" s="357" t="s">
        <v>720</v>
      </c>
      <c r="E153" s="340">
        <v>2323</v>
      </c>
      <c r="F153" s="26">
        <v>2323</v>
      </c>
      <c r="G153" s="3"/>
      <c r="H153" s="19">
        <f t="shared" si="4"/>
        <v>235730</v>
      </c>
      <c r="I153" s="15"/>
      <c r="J153" s="3"/>
      <c r="K153" s="15"/>
      <c r="L153" s="399"/>
      <c r="M153" s="400"/>
      <c r="N153" s="338"/>
      <c r="O153" s="15"/>
      <c r="P153" s="15"/>
    </row>
    <row r="154" spans="1:16" ht="12.75">
      <c r="A154" s="187"/>
      <c r="B154" s="187"/>
      <c r="C154" s="355" t="s">
        <v>221</v>
      </c>
      <c r="D154" s="357" t="s">
        <v>189</v>
      </c>
      <c r="E154" s="340"/>
      <c r="F154" s="26">
        <v>10108</v>
      </c>
      <c r="G154" s="3"/>
      <c r="H154" s="19">
        <f t="shared" si="4"/>
        <v>225622</v>
      </c>
      <c r="I154" s="15"/>
      <c r="J154" s="3"/>
      <c r="K154" s="15"/>
      <c r="L154" s="399"/>
      <c r="M154" s="400"/>
      <c r="N154" s="338"/>
      <c r="O154" s="15"/>
      <c r="P154" s="15"/>
    </row>
    <row r="155" spans="1:16" ht="12.75">
      <c r="A155" s="187"/>
      <c r="B155" s="187"/>
      <c r="C155" s="355" t="s">
        <v>295</v>
      </c>
      <c r="D155" s="357" t="s">
        <v>416</v>
      </c>
      <c r="E155" s="340"/>
      <c r="F155" s="26">
        <v>6000</v>
      </c>
      <c r="G155" s="3"/>
      <c r="H155" s="19">
        <f t="shared" si="4"/>
        <v>219622</v>
      </c>
      <c r="I155" s="15"/>
      <c r="J155" s="3"/>
      <c r="K155" s="15"/>
      <c r="L155" s="399"/>
      <c r="M155" s="400"/>
      <c r="N155" s="338"/>
      <c r="O155" s="15"/>
      <c r="P155" s="15"/>
    </row>
    <row r="156" spans="1:16" ht="12.75">
      <c r="A156" s="187"/>
      <c r="B156" s="187"/>
      <c r="C156" s="355" t="s">
        <v>721</v>
      </c>
      <c r="D156" s="357" t="s">
        <v>416</v>
      </c>
      <c r="E156" s="340"/>
      <c r="F156" s="26">
        <v>5880</v>
      </c>
      <c r="G156" s="3"/>
      <c r="H156" s="19">
        <f t="shared" si="4"/>
        <v>213742</v>
      </c>
      <c r="I156" s="15"/>
      <c r="J156" s="3"/>
      <c r="K156" s="15"/>
      <c r="L156" s="399"/>
      <c r="M156" s="400"/>
      <c r="N156" s="338"/>
      <c r="O156" s="15"/>
      <c r="P156" s="15"/>
    </row>
    <row r="157" spans="1:16" ht="12.75">
      <c r="A157" s="187"/>
      <c r="B157" s="187"/>
      <c r="C157" s="355" t="s">
        <v>265</v>
      </c>
      <c r="D157" s="357" t="s">
        <v>189</v>
      </c>
      <c r="E157" s="340"/>
      <c r="F157" s="26">
        <v>6270</v>
      </c>
      <c r="G157" s="3"/>
      <c r="H157" s="19">
        <f t="shared" si="4"/>
        <v>207472</v>
      </c>
      <c r="I157" s="15"/>
      <c r="J157" s="3"/>
      <c r="K157" s="15"/>
      <c r="L157" s="399"/>
      <c r="M157" s="400"/>
      <c r="N157" s="338"/>
      <c r="O157" s="15"/>
      <c r="P157" s="15"/>
    </row>
    <row r="158" spans="1:16" ht="12.75">
      <c r="A158" s="187"/>
      <c r="B158" s="187">
        <v>41627</v>
      </c>
      <c r="C158" s="355" t="s">
        <v>227</v>
      </c>
      <c r="D158" s="357" t="s">
        <v>189</v>
      </c>
      <c r="E158" s="340"/>
      <c r="F158" s="26">
        <v>3600</v>
      </c>
      <c r="G158" s="3"/>
      <c r="H158" s="19">
        <f t="shared" si="4"/>
        <v>203872</v>
      </c>
      <c r="I158" s="15"/>
      <c r="J158" s="3"/>
      <c r="K158" s="15"/>
      <c r="L158" s="399"/>
      <c r="M158" s="400"/>
      <c r="N158" s="338"/>
      <c r="O158" s="15"/>
      <c r="P158" s="15"/>
    </row>
    <row r="159" spans="1:16" ht="12.75">
      <c r="A159" s="187"/>
      <c r="B159" s="187"/>
      <c r="C159" s="355" t="s">
        <v>290</v>
      </c>
      <c r="D159" s="357" t="s">
        <v>426</v>
      </c>
      <c r="E159" s="340"/>
      <c r="F159" s="26">
        <v>16250</v>
      </c>
      <c r="G159" s="3"/>
      <c r="H159" s="19">
        <f t="shared" si="4"/>
        <v>187622</v>
      </c>
      <c r="I159" s="15"/>
      <c r="J159" s="3"/>
      <c r="K159" s="15"/>
      <c r="L159" s="399"/>
      <c r="M159" s="400"/>
      <c r="N159" s="338"/>
      <c r="O159" s="15"/>
      <c r="P159" s="15"/>
    </row>
    <row r="160" spans="1:16" ht="12.75">
      <c r="A160" s="187"/>
      <c r="B160" s="187"/>
      <c r="C160" s="355" t="s">
        <v>587</v>
      </c>
      <c r="D160" s="357" t="s">
        <v>496</v>
      </c>
      <c r="E160" s="340">
        <v>1681</v>
      </c>
      <c r="F160" s="26">
        <v>0</v>
      </c>
      <c r="G160" s="3"/>
      <c r="H160" s="19">
        <f t="shared" si="4"/>
        <v>189303</v>
      </c>
      <c r="I160" s="15"/>
      <c r="J160" s="3"/>
      <c r="K160" s="15"/>
      <c r="L160" s="399"/>
      <c r="M160" s="400"/>
      <c r="N160" s="338"/>
      <c r="O160" s="15"/>
      <c r="P160" s="15"/>
    </row>
    <row r="161" spans="1:16" ht="12.75">
      <c r="A161" s="187"/>
      <c r="B161" s="187"/>
      <c r="C161" s="355" t="s">
        <v>251</v>
      </c>
      <c r="D161" s="357" t="s">
        <v>644</v>
      </c>
      <c r="E161" s="340"/>
      <c r="F161" s="26">
        <v>16171</v>
      </c>
      <c r="G161" s="3"/>
      <c r="H161" s="19">
        <f t="shared" si="4"/>
        <v>173132</v>
      </c>
      <c r="I161" s="15"/>
      <c r="J161" s="3"/>
      <c r="K161" s="15"/>
      <c r="L161" s="399"/>
      <c r="M161" s="400"/>
      <c r="N161" s="338"/>
      <c r="O161" s="15"/>
      <c r="P161" s="15"/>
    </row>
    <row r="162" spans="1:16" ht="12.75">
      <c r="A162" s="187"/>
      <c r="B162" s="187">
        <v>41628</v>
      </c>
      <c r="C162" s="355" t="s">
        <v>221</v>
      </c>
      <c r="D162" s="357" t="s">
        <v>440</v>
      </c>
      <c r="E162" s="340"/>
      <c r="F162" s="26">
        <v>6000</v>
      </c>
      <c r="G162" s="3"/>
      <c r="H162" s="19">
        <f t="shared" si="4"/>
        <v>167132</v>
      </c>
      <c r="I162" s="15"/>
      <c r="J162" s="3"/>
      <c r="K162" s="15"/>
      <c r="L162" s="399"/>
      <c r="M162" s="400"/>
      <c r="N162" s="338"/>
      <c r="O162" s="15"/>
      <c r="P162" s="15"/>
    </row>
    <row r="163" spans="1:16" ht="12.75">
      <c r="A163" s="187"/>
      <c r="B163" s="187"/>
      <c r="C163" s="355" t="s">
        <v>463</v>
      </c>
      <c r="D163" s="357" t="s">
        <v>725</v>
      </c>
      <c r="E163" s="340"/>
      <c r="F163" s="26">
        <v>6800</v>
      </c>
      <c r="G163" s="3"/>
      <c r="H163" s="19">
        <f t="shared" si="4"/>
        <v>160332</v>
      </c>
      <c r="I163" s="15"/>
      <c r="J163" s="3"/>
      <c r="K163" s="15"/>
      <c r="L163" s="399"/>
      <c r="M163" s="400"/>
      <c r="N163" s="338"/>
      <c r="O163" s="15"/>
      <c r="P163" s="15"/>
    </row>
    <row r="164" spans="1:16" ht="12.75">
      <c r="A164" s="187"/>
      <c r="B164" s="187"/>
      <c r="C164" s="355" t="s">
        <v>723</v>
      </c>
      <c r="D164" s="357" t="s">
        <v>724</v>
      </c>
      <c r="E164" s="183"/>
      <c r="F164" s="26">
        <v>6000</v>
      </c>
      <c r="G164" s="3"/>
      <c r="H164" s="19">
        <f t="shared" si="4"/>
        <v>154332</v>
      </c>
      <c r="I164" s="15"/>
      <c r="J164" s="3"/>
      <c r="K164" s="15"/>
      <c r="L164" s="399"/>
      <c r="M164" s="400"/>
      <c r="N164" s="338"/>
      <c r="O164" s="15"/>
      <c r="P164" s="15"/>
    </row>
    <row r="165" spans="1:16" ht="12.75">
      <c r="A165" s="187"/>
      <c r="B165" s="187"/>
      <c r="C165" s="355" t="s">
        <v>223</v>
      </c>
      <c r="D165" s="357" t="s">
        <v>647</v>
      </c>
      <c r="E165" s="183"/>
      <c r="F165" s="26">
        <v>6000</v>
      </c>
      <c r="G165" s="3"/>
      <c r="H165" s="19">
        <f t="shared" si="4"/>
        <v>148332</v>
      </c>
      <c r="I165" s="15"/>
      <c r="J165" s="3"/>
      <c r="K165" s="15"/>
      <c r="L165" s="399"/>
      <c r="M165" s="400"/>
      <c r="N165" s="338"/>
      <c r="O165" s="15"/>
      <c r="P165" s="15"/>
    </row>
    <row r="166" spans="1:16" ht="12.75">
      <c r="A166" s="187"/>
      <c r="B166" s="187"/>
      <c r="C166" s="355" t="s">
        <v>231</v>
      </c>
      <c r="D166" s="357" t="s">
        <v>726</v>
      </c>
      <c r="E166" s="183"/>
      <c r="F166" s="26">
        <v>1710</v>
      </c>
      <c r="G166" s="3"/>
      <c r="H166" s="19">
        <f t="shared" si="4"/>
        <v>146622</v>
      </c>
      <c r="I166" s="15"/>
      <c r="J166" s="3"/>
      <c r="K166" s="15"/>
      <c r="L166" s="399"/>
      <c r="M166" s="400"/>
      <c r="N166" s="338"/>
      <c r="O166" s="15"/>
      <c r="P166" s="15"/>
    </row>
    <row r="167" spans="1:16" ht="12.75">
      <c r="A167" s="187"/>
      <c r="B167" s="187"/>
      <c r="C167" s="355" t="s">
        <v>231</v>
      </c>
      <c r="D167" s="357" t="s">
        <v>440</v>
      </c>
      <c r="E167" s="183"/>
      <c r="F167" s="26">
        <v>3600</v>
      </c>
      <c r="G167" s="3"/>
      <c r="H167" s="19">
        <f t="shared" si="4"/>
        <v>143022</v>
      </c>
      <c r="I167" s="15"/>
      <c r="J167" s="3"/>
      <c r="K167" s="15"/>
      <c r="L167" s="399"/>
      <c r="M167" s="400"/>
      <c r="N167" s="338"/>
      <c r="O167" s="15"/>
      <c r="P167" s="15"/>
    </row>
    <row r="168" spans="1:16" ht="12.75">
      <c r="A168" s="187"/>
      <c r="B168" s="187"/>
      <c r="C168" s="355" t="s">
        <v>690</v>
      </c>
      <c r="D168" s="357" t="s">
        <v>703</v>
      </c>
      <c r="E168" s="183"/>
      <c r="F168" s="26">
        <v>4040</v>
      </c>
      <c r="G168" s="3"/>
      <c r="H168" s="19">
        <f t="shared" si="4"/>
        <v>138982</v>
      </c>
      <c r="I168" s="15"/>
      <c r="J168" s="3"/>
      <c r="K168" s="15"/>
      <c r="L168" s="399"/>
      <c r="M168" s="400"/>
      <c r="N168" s="338"/>
      <c r="O168" s="15"/>
      <c r="P168" s="15"/>
    </row>
    <row r="169" spans="1:16" ht="12.75">
      <c r="A169" s="187"/>
      <c r="B169" s="187"/>
      <c r="C169" s="355" t="s">
        <v>225</v>
      </c>
      <c r="D169" s="357" t="s">
        <v>732</v>
      </c>
      <c r="E169" s="183"/>
      <c r="F169" s="26">
        <v>2000</v>
      </c>
      <c r="G169" s="3"/>
      <c r="H169" s="19">
        <f t="shared" si="4"/>
        <v>136982</v>
      </c>
      <c r="I169" s="15"/>
      <c r="J169" s="3"/>
      <c r="K169" s="15"/>
      <c r="L169" s="399"/>
      <c r="M169" s="400"/>
      <c r="N169" s="338"/>
      <c r="O169" s="15"/>
      <c r="P169" s="15"/>
    </row>
    <row r="170" spans="1:16" ht="12.75">
      <c r="A170" s="187"/>
      <c r="B170" s="187">
        <v>41601</v>
      </c>
      <c r="C170" s="355" t="s">
        <v>234</v>
      </c>
      <c r="D170" s="357" t="s">
        <v>420</v>
      </c>
      <c r="E170" s="183"/>
      <c r="F170" s="26">
        <v>11000</v>
      </c>
      <c r="G170" s="3"/>
      <c r="H170" s="19">
        <f t="shared" si="4"/>
        <v>125982</v>
      </c>
      <c r="I170" s="15"/>
      <c r="J170" s="3"/>
      <c r="K170" s="15"/>
      <c r="L170" s="399"/>
      <c r="M170" s="400"/>
      <c r="N170" s="338"/>
      <c r="O170" s="15"/>
      <c r="P170" s="15"/>
    </row>
    <row r="171" spans="1:16" ht="12.75">
      <c r="A171" s="187"/>
      <c r="B171" s="187"/>
      <c r="C171" s="355" t="s">
        <v>231</v>
      </c>
      <c r="D171" s="357" t="s">
        <v>738</v>
      </c>
      <c r="E171" s="183"/>
      <c r="F171" s="26">
        <v>17880</v>
      </c>
      <c r="G171" s="3"/>
      <c r="H171" s="19">
        <f t="shared" si="4"/>
        <v>108102</v>
      </c>
      <c r="I171" s="15"/>
      <c r="J171" s="3"/>
      <c r="K171" s="15"/>
      <c r="L171" s="399"/>
      <c r="M171" s="400"/>
      <c r="N171" s="338"/>
      <c r="O171" s="15"/>
      <c r="P171" s="15"/>
    </row>
    <row r="172" spans="1:16" ht="12.75">
      <c r="A172" s="187"/>
      <c r="B172" s="187"/>
      <c r="C172" s="355" t="s">
        <v>485</v>
      </c>
      <c r="D172" s="357" t="s">
        <v>189</v>
      </c>
      <c r="E172" s="183"/>
      <c r="F172" s="26">
        <v>3135</v>
      </c>
      <c r="G172" s="3"/>
      <c r="H172" s="19">
        <f t="shared" si="4"/>
        <v>104967</v>
      </c>
      <c r="I172" s="15"/>
      <c r="J172" s="3"/>
      <c r="K172" s="15"/>
      <c r="L172" s="399"/>
      <c r="M172" s="400"/>
      <c r="N172" s="338"/>
      <c r="O172" s="15"/>
      <c r="P172" s="15"/>
    </row>
    <row r="173" spans="1:16" ht="12.75">
      <c r="A173" s="187"/>
      <c r="B173" s="187"/>
      <c r="C173" s="355" t="s">
        <v>588</v>
      </c>
      <c r="D173" s="357" t="s">
        <v>552</v>
      </c>
      <c r="E173" s="183"/>
      <c r="F173" s="26">
        <v>4200</v>
      </c>
      <c r="G173" s="3"/>
      <c r="H173" s="19">
        <f t="shared" si="4"/>
        <v>100767</v>
      </c>
      <c r="I173" s="15"/>
      <c r="J173" s="3"/>
      <c r="K173" s="15"/>
      <c r="L173" s="399"/>
      <c r="M173" s="400"/>
      <c r="N173" s="338"/>
      <c r="O173" s="15"/>
      <c r="P173" s="15"/>
    </row>
    <row r="174" spans="1:16" ht="12.75">
      <c r="A174" s="187"/>
      <c r="B174" s="187"/>
      <c r="C174" s="355" t="s">
        <v>264</v>
      </c>
      <c r="D174" s="357" t="s">
        <v>649</v>
      </c>
      <c r="E174" s="183"/>
      <c r="F174" s="26">
        <v>10000</v>
      </c>
      <c r="G174" s="3"/>
      <c r="H174" s="19">
        <f t="shared" si="4"/>
        <v>90767</v>
      </c>
      <c r="I174" s="15"/>
      <c r="J174" s="3"/>
      <c r="K174" s="15"/>
      <c r="L174" s="399"/>
      <c r="M174" s="400"/>
      <c r="N174" s="338"/>
      <c r="O174" s="15"/>
      <c r="P174" s="15"/>
    </row>
    <row r="175" spans="1:16" ht="12.75">
      <c r="A175" s="187"/>
      <c r="B175" s="187"/>
      <c r="C175" s="355" t="s">
        <v>226</v>
      </c>
      <c r="D175" s="357" t="s">
        <v>737</v>
      </c>
      <c r="E175" s="183"/>
      <c r="F175" s="26">
        <v>6000</v>
      </c>
      <c r="G175" s="3"/>
      <c r="H175" s="19">
        <f t="shared" si="4"/>
        <v>84767</v>
      </c>
      <c r="I175" s="15"/>
      <c r="J175" s="3"/>
      <c r="K175" s="15"/>
      <c r="L175" s="399"/>
      <c r="M175" s="400"/>
      <c r="N175" s="338"/>
      <c r="O175" s="15"/>
      <c r="P175" s="15"/>
    </row>
    <row r="176" spans="1:16" ht="12.75">
      <c r="A176" s="187"/>
      <c r="B176" s="187">
        <v>41634</v>
      </c>
      <c r="C176" s="355" t="s">
        <v>231</v>
      </c>
      <c r="D176" s="357" t="s">
        <v>440</v>
      </c>
      <c r="E176" s="183"/>
      <c r="F176" s="26">
        <v>5200</v>
      </c>
      <c r="G176" s="3"/>
      <c r="H176" s="19">
        <f t="shared" si="4"/>
        <v>79567</v>
      </c>
      <c r="I176" s="15"/>
      <c r="J176" s="3"/>
      <c r="K176" s="15"/>
      <c r="L176" s="399"/>
      <c r="M176" s="400"/>
      <c r="N176" s="338"/>
      <c r="O176" s="15"/>
      <c r="P176" s="15"/>
    </row>
    <row r="177" spans="1:16" ht="12.75">
      <c r="A177" s="187"/>
      <c r="B177" s="187"/>
      <c r="C177" s="355" t="s">
        <v>359</v>
      </c>
      <c r="D177" s="357" t="s">
        <v>741</v>
      </c>
      <c r="E177" s="183"/>
      <c r="F177" s="26">
        <v>10870</v>
      </c>
      <c r="G177" s="3"/>
      <c r="H177" s="19">
        <f t="shared" si="4"/>
        <v>68697</v>
      </c>
      <c r="I177" s="15"/>
      <c r="J177" s="3"/>
      <c r="K177" s="15"/>
      <c r="L177" s="399"/>
      <c r="M177" s="400"/>
      <c r="N177" s="338"/>
      <c r="O177" s="15"/>
      <c r="P177" s="15"/>
    </row>
    <row r="178" spans="1:16" ht="12.75">
      <c r="A178" s="187"/>
      <c r="B178" s="187"/>
      <c r="C178" s="355" t="s">
        <v>743</v>
      </c>
      <c r="D178" s="357" t="s">
        <v>496</v>
      </c>
      <c r="E178" s="183"/>
      <c r="F178" s="26">
        <v>3200</v>
      </c>
      <c r="G178" s="3"/>
      <c r="H178" s="19">
        <f>(E178+H177)-SUM(F178:G178)</f>
        <v>65497</v>
      </c>
      <c r="I178" s="15"/>
      <c r="J178" s="3"/>
      <c r="K178" s="15"/>
      <c r="L178" s="399"/>
      <c r="M178" s="400"/>
      <c r="N178" s="338"/>
      <c r="O178" s="15"/>
      <c r="P178" s="15"/>
    </row>
    <row r="179" spans="1:16" ht="12.75">
      <c r="A179" s="187"/>
      <c r="B179" s="187"/>
      <c r="C179" s="355" t="s">
        <v>327</v>
      </c>
      <c r="D179" s="357" t="s">
        <v>496</v>
      </c>
      <c r="E179" s="183"/>
      <c r="F179" s="26">
        <v>12800</v>
      </c>
      <c r="G179" s="3"/>
      <c r="H179" s="19">
        <f t="shared" si="4"/>
        <v>52697</v>
      </c>
      <c r="I179" s="15"/>
      <c r="J179" s="3"/>
      <c r="K179" s="15"/>
      <c r="L179" s="399"/>
      <c r="M179" s="400"/>
      <c r="N179" s="338"/>
      <c r="O179" s="15"/>
      <c r="P179" s="15"/>
    </row>
    <row r="180" spans="1:16" ht="12.75">
      <c r="A180" s="187"/>
      <c r="B180" s="187"/>
      <c r="C180" s="355" t="s">
        <v>327</v>
      </c>
      <c r="D180" s="357" t="s">
        <v>496</v>
      </c>
      <c r="E180" s="183"/>
      <c r="F180" s="26">
        <v>3400</v>
      </c>
      <c r="G180" s="3"/>
      <c r="H180" s="19">
        <f t="shared" si="4"/>
        <v>49297</v>
      </c>
      <c r="I180" s="15"/>
      <c r="J180" s="3"/>
      <c r="K180" s="15"/>
      <c r="L180" s="399"/>
      <c r="M180" s="400"/>
      <c r="N180" s="338"/>
      <c r="O180" s="15"/>
      <c r="P180" s="15"/>
    </row>
    <row r="181" spans="1:16" ht="12.75">
      <c r="A181" s="187"/>
      <c r="B181" s="187"/>
      <c r="C181" s="355" t="s">
        <v>231</v>
      </c>
      <c r="D181" s="357" t="s">
        <v>416</v>
      </c>
      <c r="E181" s="183"/>
      <c r="F181" s="26">
        <v>6000</v>
      </c>
      <c r="G181" s="3"/>
      <c r="H181" s="19">
        <f t="shared" si="4"/>
        <v>43297</v>
      </c>
      <c r="I181" s="15"/>
      <c r="J181" s="3"/>
      <c r="K181" s="15"/>
      <c r="L181" s="399"/>
      <c r="M181" s="400"/>
      <c r="N181" s="338"/>
      <c r="O181" s="15"/>
      <c r="P181" s="15"/>
    </row>
    <row r="182" spans="1:16" ht="12.75">
      <c r="A182" s="187"/>
      <c r="B182" s="187"/>
      <c r="C182" s="355" t="s">
        <v>225</v>
      </c>
      <c r="D182" s="357" t="s">
        <v>416</v>
      </c>
      <c r="E182" s="183"/>
      <c r="F182" s="413">
        <v>6000</v>
      </c>
      <c r="G182" s="3"/>
      <c r="H182" s="19">
        <f t="shared" si="4"/>
        <v>37297</v>
      </c>
      <c r="I182" s="15"/>
      <c r="J182" s="3"/>
      <c r="K182" s="15"/>
      <c r="L182" s="399"/>
      <c r="M182" s="400"/>
      <c r="N182" s="338"/>
      <c r="O182" s="15"/>
      <c r="P182" s="15"/>
    </row>
    <row r="183" spans="1:16" ht="12.75">
      <c r="A183" s="187"/>
      <c r="B183" s="187"/>
      <c r="C183" s="355" t="s">
        <v>537</v>
      </c>
      <c r="D183" s="357" t="s">
        <v>416</v>
      </c>
      <c r="E183" s="183"/>
      <c r="F183" s="413">
        <v>6000</v>
      </c>
      <c r="G183" s="3"/>
      <c r="H183" s="19">
        <f t="shared" si="4"/>
        <v>31297</v>
      </c>
      <c r="I183" s="15"/>
      <c r="J183" s="3"/>
      <c r="K183" s="15"/>
      <c r="L183" s="399"/>
      <c r="M183" s="400"/>
      <c r="N183" s="338"/>
      <c r="O183" s="15"/>
      <c r="P183" s="15"/>
    </row>
    <row r="184" spans="1:16" ht="12.75">
      <c r="A184" s="187"/>
      <c r="B184" s="187"/>
      <c r="C184" s="355" t="s">
        <v>233</v>
      </c>
      <c r="D184" s="357" t="s">
        <v>744</v>
      </c>
      <c r="E184" s="183"/>
      <c r="F184" s="26">
        <v>10215</v>
      </c>
      <c r="G184" s="3"/>
      <c r="H184" s="19">
        <f t="shared" si="4"/>
        <v>21082</v>
      </c>
      <c r="I184" s="15"/>
      <c r="J184" s="3"/>
      <c r="K184" s="15"/>
      <c r="L184" s="399"/>
      <c r="M184" s="400"/>
      <c r="N184" s="338"/>
      <c r="O184" s="15"/>
      <c r="P184" s="15"/>
    </row>
    <row r="185" spans="1:16" ht="12.75">
      <c r="A185" s="187"/>
      <c r="B185" s="187"/>
      <c r="C185" s="355" t="s">
        <v>588</v>
      </c>
      <c r="D185" s="357" t="s">
        <v>745</v>
      </c>
      <c r="E185" s="183"/>
      <c r="F185" s="26">
        <v>4430</v>
      </c>
      <c r="G185" s="3"/>
      <c r="H185" s="19">
        <f t="shared" si="4"/>
        <v>16652</v>
      </c>
      <c r="I185" s="15"/>
      <c r="J185" s="3"/>
      <c r="K185" s="15"/>
      <c r="L185" s="399"/>
      <c r="M185" s="400"/>
      <c r="N185" s="338"/>
      <c r="O185" s="15"/>
      <c r="P185" s="15"/>
    </row>
    <row r="186" spans="1:16" ht="12.75">
      <c r="A186" s="187"/>
      <c r="B186" s="187"/>
      <c r="C186" s="355" t="s">
        <v>234</v>
      </c>
      <c r="D186" s="357" t="s">
        <v>189</v>
      </c>
      <c r="E186" s="183"/>
      <c r="F186" s="26">
        <v>5400</v>
      </c>
      <c r="G186" s="3"/>
      <c r="H186" s="19">
        <f t="shared" si="4"/>
        <v>11252</v>
      </c>
      <c r="I186" s="15"/>
      <c r="J186" s="3"/>
      <c r="K186" s="15"/>
      <c r="L186" s="399"/>
      <c r="M186" s="400"/>
      <c r="N186" s="338"/>
      <c r="O186" s="15"/>
      <c r="P186" s="15"/>
    </row>
    <row r="187" spans="1:16" ht="12.75">
      <c r="A187" s="187"/>
      <c r="B187" s="187"/>
      <c r="C187" s="355" t="s">
        <v>231</v>
      </c>
      <c r="D187" s="357" t="s">
        <v>756</v>
      </c>
      <c r="E187" s="183"/>
      <c r="F187" s="26">
        <v>2250</v>
      </c>
      <c r="G187" s="3"/>
      <c r="H187" s="19">
        <f t="shared" si="4"/>
        <v>9002</v>
      </c>
      <c r="I187" s="15"/>
      <c r="J187" s="3"/>
      <c r="K187" s="15"/>
      <c r="L187" s="399"/>
      <c r="M187" s="400"/>
      <c r="N187" s="338"/>
      <c r="O187" s="15"/>
      <c r="P187" s="15"/>
    </row>
    <row r="188" spans="1:16" ht="12.75">
      <c r="A188" s="187"/>
      <c r="B188" s="187"/>
      <c r="C188" s="355" t="s">
        <v>234</v>
      </c>
      <c r="D188" s="357" t="s">
        <v>189</v>
      </c>
      <c r="E188" s="183"/>
      <c r="F188" s="96">
        <v>3600</v>
      </c>
      <c r="G188" s="3"/>
      <c r="H188" s="19">
        <f t="shared" si="4"/>
        <v>5402</v>
      </c>
      <c r="I188" s="15"/>
      <c r="J188" s="3"/>
      <c r="K188" s="15"/>
      <c r="L188" s="399"/>
      <c r="M188" s="400"/>
      <c r="N188" s="338"/>
      <c r="O188" s="15"/>
      <c r="P188" s="15"/>
    </row>
    <row r="189" spans="1:16" ht="12.75">
      <c r="A189" s="187"/>
      <c r="B189" s="187"/>
      <c r="C189" s="389" t="s">
        <v>763</v>
      </c>
      <c r="D189" s="396" t="s">
        <v>764</v>
      </c>
      <c r="E189" s="340">
        <v>17339</v>
      </c>
      <c r="F189" s="26"/>
      <c r="G189" s="3"/>
      <c r="H189" s="19">
        <f t="shared" si="4"/>
        <v>22741</v>
      </c>
      <c r="I189" s="15"/>
      <c r="J189" s="3"/>
      <c r="K189" s="15"/>
      <c r="L189" s="399"/>
      <c r="M189" s="400"/>
      <c r="N189" s="338"/>
      <c r="O189" s="15"/>
      <c r="P189" s="15"/>
    </row>
    <row r="190" spans="1:16" ht="12.75">
      <c r="A190" s="187"/>
      <c r="B190" s="187"/>
      <c r="C190" s="355" t="s">
        <v>761</v>
      </c>
      <c r="D190" s="357" t="s">
        <v>762</v>
      </c>
      <c r="E190" s="183"/>
      <c r="F190" s="96">
        <v>6000</v>
      </c>
      <c r="G190" s="3"/>
      <c r="H190" s="19">
        <f t="shared" si="4"/>
        <v>16741</v>
      </c>
      <c r="I190" s="15"/>
      <c r="J190" s="3"/>
      <c r="K190" s="15"/>
      <c r="L190" s="399"/>
      <c r="M190" s="400"/>
      <c r="N190" s="338"/>
      <c r="O190" s="15"/>
      <c r="P190" s="15"/>
    </row>
    <row r="191" spans="1:16" ht="12.75">
      <c r="A191" s="187"/>
      <c r="B191" s="187"/>
      <c r="C191" s="355" t="s">
        <v>676</v>
      </c>
      <c r="D191" s="357" t="s">
        <v>189</v>
      </c>
      <c r="E191" s="183"/>
      <c r="F191" s="26">
        <v>4680</v>
      </c>
      <c r="G191" s="3"/>
      <c r="H191" s="19">
        <f t="shared" si="4"/>
        <v>12061</v>
      </c>
      <c r="I191" s="15"/>
      <c r="J191" s="3"/>
      <c r="K191" s="15"/>
      <c r="L191" s="399"/>
      <c r="M191" s="400"/>
      <c r="N191" s="338"/>
      <c r="O191" s="15"/>
      <c r="P191" s="15"/>
    </row>
    <row r="192" spans="1:16" ht="12.75">
      <c r="A192" s="187"/>
      <c r="B192" s="187"/>
      <c r="C192" s="355" t="s">
        <v>231</v>
      </c>
      <c r="D192" s="357" t="s">
        <v>765</v>
      </c>
      <c r="E192" s="183"/>
      <c r="F192" s="96">
        <v>6873</v>
      </c>
      <c r="G192" s="3"/>
      <c r="H192" s="19">
        <f t="shared" si="4"/>
        <v>5188</v>
      </c>
      <c r="I192" s="15"/>
      <c r="J192" s="3"/>
      <c r="K192" s="15"/>
      <c r="L192" s="399"/>
      <c r="M192" s="400"/>
      <c r="N192" s="338"/>
      <c r="O192" s="15"/>
      <c r="P192" s="15"/>
    </row>
    <row r="193" spans="1:16" ht="12.75">
      <c r="A193" s="187"/>
      <c r="B193" s="187"/>
      <c r="C193" s="355" t="s">
        <v>327</v>
      </c>
      <c r="D193" s="357" t="s">
        <v>496</v>
      </c>
      <c r="E193" s="183"/>
      <c r="F193" s="26">
        <v>10100</v>
      </c>
      <c r="G193" s="3"/>
      <c r="H193" s="19">
        <f t="shared" si="4"/>
        <v>-4912</v>
      </c>
      <c r="I193" s="15"/>
      <c r="J193" s="3"/>
      <c r="K193" s="15"/>
      <c r="L193" s="399"/>
      <c r="M193" s="400"/>
      <c r="N193" s="338"/>
      <c r="O193" s="15"/>
      <c r="P193" s="15"/>
    </row>
    <row r="194" spans="1:16" ht="12.75">
      <c r="A194" s="187"/>
      <c r="B194" s="187"/>
      <c r="C194" s="355" t="s">
        <v>327</v>
      </c>
      <c r="D194" s="357" t="s">
        <v>496</v>
      </c>
      <c r="E194" s="183"/>
      <c r="F194" s="26">
        <v>12800</v>
      </c>
      <c r="G194" s="3"/>
      <c r="H194" s="19">
        <f t="shared" si="4"/>
        <v>-17712</v>
      </c>
      <c r="I194" s="15"/>
      <c r="J194" s="3"/>
      <c r="K194" s="15"/>
      <c r="L194" s="399"/>
      <c r="M194" s="400"/>
      <c r="N194" s="338"/>
      <c r="O194" s="15"/>
      <c r="P194" s="15"/>
    </row>
    <row r="195" spans="1:16" ht="12.75">
      <c r="A195" s="187"/>
      <c r="B195" s="187"/>
      <c r="C195" s="355"/>
      <c r="D195" s="357"/>
      <c r="E195" s="183"/>
      <c r="F195" s="26"/>
      <c r="G195" s="3"/>
      <c r="H195" s="19">
        <f t="shared" si="4"/>
        <v>-17712</v>
      </c>
      <c r="I195" s="15"/>
      <c r="J195" s="3"/>
      <c r="K195" s="15"/>
      <c r="L195" s="399"/>
      <c r="M195" s="400"/>
      <c r="N195" s="338"/>
      <c r="O195" s="15"/>
      <c r="P195" s="15"/>
    </row>
    <row r="196" spans="1:16" ht="12.75">
      <c r="A196" s="187"/>
      <c r="B196" s="187"/>
      <c r="C196" s="355"/>
      <c r="D196" s="357"/>
      <c r="E196" s="183"/>
      <c r="F196" s="26"/>
      <c r="G196" s="3"/>
      <c r="H196" s="19">
        <f t="shared" si="4"/>
        <v>-17712</v>
      </c>
      <c r="I196" s="15"/>
      <c r="J196" s="3"/>
      <c r="K196" s="15"/>
      <c r="L196" s="399"/>
      <c r="M196" s="400"/>
      <c r="N196" s="338"/>
      <c r="O196" s="15"/>
      <c r="P196" s="15"/>
    </row>
    <row r="197" spans="1:16" ht="12.75">
      <c r="A197" s="187"/>
      <c r="B197" s="187"/>
      <c r="C197" s="355"/>
      <c r="D197" s="357"/>
      <c r="E197" s="183"/>
      <c r="F197" s="26"/>
      <c r="G197" s="3"/>
      <c r="H197" s="19">
        <f>(E197+H196)-SUM(F197:G197)</f>
        <v>-17712</v>
      </c>
      <c r="I197" s="15"/>
      <c r="J197" s="3"/>
      <c r="K197" s="15"/>
      <c r="L197" s="399"/>
      <c r="M197" s="400"/>
      <c r="N197" s="338"/>
      <c r="O197" s="15"/>
      <c r="P197" s="15"/>
    </row>
    <row r="198" spans="1:16" ht="12.75">
      <c r="A198" s="187"/>
      <c r="B198" s="187"/>
      <c r="C198" s="355"/>
      <c r="D198" s="357"/>
      <c r="E198" s="183"/>
      <c r="F198" s="26"/>
      <c r="G198" s="3"/>
      <c r="H198" s="19">
        <f>(E198+H197)-SUM(F198:G198)</f>
        <v>-17712</v>
      </c>
      <c r="I198" s="15"/>
      <c r="J198" s="3"/>
      <c r="K198" s="15"/>
      <c r="L198" s="399"/>
      <c r="M198" s="400"/>
      <c r="N198" s="338"/>
      <c r="O198" s="15"/>
      <c r="P198" s="15"/>
    </row>
    <row r="199" spans="1:16" ht="12.75">
      <c r="A199" s="187"/>
      <c r="B199" s="17"/>
      <c r="C199" s="355"/>
      <c r="D199" s="357"/>
      <c r="E199" s="183"/>
      <c r="F199" s="26"/>
      <c r="G199" s="3"/>
      <c r="H199" s="19">
        <f>(E199+H198)-SUM(F199:G199)</f>
        <v>-17712</v>
      </c>
      <c r="I199" s="15"/>
      <c r="J199" s="183"/>
      <c r="K199" s="15"/>
      <c r="L199" s="401"/>
      <c r="M199" s="400"/>
      <c r="N199" s="338"/>
      <c r="O199" s="15"/>
      <c r="P199" s="15"/>
    </row>
    <row r="200" spans="1:16" ht="12.75">
      <c r="A200" s="196"/>
      <c r="B200" s="97"/>
      <c r="C200" s="193"/>
      <c r="D200" s="356"/>
      <c r="E200" s="335">
        <f>SUM(E3:E62)</f>
        <v>605995</v>
      </c>
      <c r="F200" s="336">
        <f>SUM(F4:F199)</f>
        <v>1596931</v>
      </c>
      <c r="G200" s="336">
        <f>SUM(G4:G199)</f>
        <v>0</v>
      </c>
      <c r="H200" s="19"/>
      <c r="I200" s="15"/>
      <c r="J200" s="306">
        <f>SUM(J3:J199)</f>
        <v>0</v>
      </c>
      <c r="K200" s="15"/>
      <c r="L200" s="401"/>
      <c r="M200" s="400"/>
      <c r="N200" s="338"/>
      <c r="O200" s="15"/>
      <c r="P200" s="15"/>
    </row>
    <row r="201" spans="1:16" ht="12.75">
      <c r="A201" s="185"/>
      <c r="D201" s="352"/>
      <c r="G201" s="314"/>
      <c r="I201" s="15"/>
      <c r="J201" s="15"/>
      <c r="K201" s="15" t="s">
        <v>163</v>
      </c>
      <c r="L201" s="15"/>
      <c r="M201" s="186"/>
      <c r="N201" s="372"/>
      <c r="O201" s="15"/>
      <c r="P201" s="15"/>
    </row>
    <row r="202" spans="1:16" ht="12.75">
      <c r="A202" s="185"/>
      <c r="D202" s="352"/>
      <c r="F202" s="2"/>
      <c r="G202" s="2"/>
      <c r="H202" s="2"/>
      <c r="I202" s="372"/>
      <c r="J202" s="372"/>
      <c r="K202" s="15"/>
      <c r="L202" s="15"/>
      <c r="M202" s="186"/>
      <c r="N202" s="372"/>
      <c r="O202" s="15"/>
      <c r="P202" s="15"/>
    </row>
    <row r="203" spans="1:16" ht="12.75">
      <c r="A203" s="185"/>
      <c r="D203" s="352"/>
      <c r="E203" s="2"/>
      <c r="F203" s="2"/>
      <c r="G203" s="2"/>
      <c r="H203" s="2"/>
      <c r="I203" s="372"/>
      <c r="J203" s="372"/>
      <c r="K203" s="15"/>
      <c r="L203" s="15"/>
      <c r="M203" s="186"/>
      <c r="N203" s="372"/>
      <c r="O203" s="15"/>
      <c r="P203" s="15"/>
    </row>
    <row r="204" spans="1:16" ht="13.5" thickBot="1">
      <c r="A204" s="185"/>
      <c r="C204" s="107" t="s">
        <v>145</v>
      </c>
      <c r="D204" s="358" t="s">
        <v>218</v>
      </c>
      <c r="E204" s="107"/>
      <c r="F204" s="107" t="s">
        <v>134</v>
      </c>
      <c r="G204" s="107" t="s">
        <v>135</v>
      </c>
      <c r="H204" s="44"/>
      <c r="I204" s="372"/>
      <c r="J204" s="372"/>
      <c r="K204" s="15"/>
      <c r="L204" s="15"/>
      <c r="M204" s="186"/>
      <c r="N204" s="372"/>
      <c r="O204" s="15"/>
      <c r="P204" s="15"/>
    </row>
    <row r="205" spans="1:16" ht="13.5" thickBot="1">
      <c r="A205" s="185"/>
      <c r="C205" s="198">
        <f>+J200</f>
        <v>0</v>
      </c>
      <c r="D205" s="359">
        <f>+PLANOV!F112</f>
        <v>417712</v>
      </c>
      <c r="E205" s="126">
        <f>SUM(H199:I199)</f>
        <v>-17712</v>
      </c>
      <c r="F205" s="127">
        <f>SUM(C205:E205)</f>
        <v>400000</v>
      </c>
      <c r="G205" s="128"/>
      <c r="H205" s="125">
        <f>SUM(G205)</f>
        <v>0</v>
      </c>
      <c r="I205" s="15"/>
      <c r="J205" s="15"/>
      <c r="K205" s="15"/>
      <c r="L205" s="15"/>
      <c r="M205" s="186"/>
      <c r="N205" s="372"/>
      <c r="O205" s="15"/>
      <c r="P205" s="15"/>
    </row>
    <row r="206" spans="1:16" ht="12.75">
      <c r="A206" s="185"/>
      <c r="C206" s="129"/>
      <c r="D206" s="360">
        <f>SUM(C205:D205)</f>
        <v>417712</v>
      </c>
      <c r="E206" s="113">
        <v>-400000</v>
      </c>
      <c r="F206" s="113"/>
      <c r="G206" s="113"/>
      <c r="H206" s="113"/>
      <c r="I206" s="15"/>
      <c r="J206" s="15"/>
      <c r="K206" s="15"/>
      <c r="L206" s="15"/>
      <c r="M206" s="186"/>
      <c r="N206" s="372"/>
      <c r="O206" s="15"/>
      <c r="P206" s="15"/>
    </row>
    <row r="207" spans="1:16" ht="12.75">
      <c r="A207" s="185"/>
      <c r="C207" s="2"/>
      <c r="D207" s="361"/>
      <c r="E207" s="2">
        <f>SUM(C205,D205,E205)</f>
        <v>400000</v>
      </c>
      <c r="F207" s="2"/>
      <c r="G207" s="2"/>
      <c r="H207" s="2"/>
      <c r="I207" s="15"/>
      <c r="J207" s="15"/>
      <c r="K207" s="15"/>
      <c r="L207" s="15"/>
      <c r="M207" s="186"/>
      <c r="N207" s="372"/>
      <c r="O207" s="15"/>
      <c r="P207" s="15"/>
    </row>
    <row r="208" spans="1:16" ht="12.75">
      <c r="A208" s="185"/>
      <c r="D208" s="362"/>
      <c r="E208" s="2"/>
      <c r="F208" s="2"/>
      <c r="G208" s="2"/>
      <c r="H208" s="2"/>
      <c r="I208" s="372"/>
      <c r="J208" s="15"/>
      <c r="K208" s="15"/>
      <c r="L208" s="15"/>
      <c r="M208" s="186"/>
      <c r="N208" s="372"/>
      <c r="O208" s="15"/>
      <c r="P208" s="15"/>
    </row>
    <row r="209" spans="1:16" ht="12.75">
      <c r="A209" s="185"/>
      <c r="D209" s="361"/>
      <c r="E209" s="200">
        <f>SUM(E206:E207)</f>
        <v>0</v>
      </c>
      <c r="F209" s="2"/>
      <c r="G209" s="2"/>
      <c r="H209" s="2"/>
      <c r="I209" s="372"/>
      <c r="J209" s="15"/>
      <c r="K209" s="15"/>
      <c r="L209" s="15"/>
      <c r="M209" s="186"/>
      <c r="N209" s="372"/>
      <c r="O209" s="15"/>
      <c r="P209" s="15"/>
    </row>
    <row r="210" spans="1:16" ht="12.75">
      <c r="A210" s="185"/>
      <c r="D210" s="362"/>
      <c r="E210" s="2"/>
      <c r="F210" s="2"/>
      <c r="G210" s="2"/>
      <c r="H210" s="2"/>
      <c r="I210" s="372"/>
      <c r="J210" s="15"/>
      <c r="K210" s="15"/>
      <c r="L210" s="15"/>
      <c r="M210" s="186"/>
      <c r="N210" s="372"/>
      <c r="O210" s="15"/>
      <c r="P210" s="15"/>
    </row>
    <row r="211" spans="1:16" ht="12.75">
      <c r="A211" s="185"/>
      <c r="D211" s="352"/>
      <c r="F211" s="2"/>
      <c r="G211" s="2"/>
      <c r="H211" s="2"/>
      <c r="I211" s="372"/>
      <c r="J211" s="15"/>
      <c r="K211" s="15"/>
      <c r="L211" s="15"/>
      <c r="M211" s="186"/>
      <c r="N211" s="372"/>
      <c r="O211" s="15"/>
      <c r="P211" s="15"/>
    </row>
    <row r="212" spans="1:16" ht="12.75">
      <c r="A212" s="185"/>
      <c r="D212" s="352"/>
      <c r="F212" s="2"/>
      <c r="G212" s="2"/>
      <c r="H212" s="2"/>
      <c r="I212" s="372"/>
      <c r="J212" s="15"/>
      <c r="K212" s="15"/>
      <c r="L212" s="15"/>
      <c r="M212" s="186"/>
      <c r="N212" s="372"/>
      <c r="O212" s="15"/>
      <c r="P212" s="15"/>
    </row>
    <row r="213" spans="1:16" ht="12.75">
      <c r="A213" s="185"/>
      <c r="D213" s="352"/>
      <c r="F213" s="2"/>
      <c r="G213" s="2"/>
      <c r="H213" s="2"/>
      <c r="I213" s="372"/>
      <c r="J213" s="15"/>
      <c r="K213" s="15"/>
      <c r="L213" s="15"/>
      <c r="M213" s="186"/>
      <c r="N213" s="372"/>
      <c r="O213" s="15"/>
      <c r="P213" s="15"/>
    </row>
    <row r="214" spans="1:16" ht="12.75">
      <c r="A214" s="185"/>
      <c r="D214" s="352"/>
      <c r="F214" s="2"/>
      <c r="G214" s="2"/>
      <c r="H214" s="2"/>
      <c r="I214" s="372"/>
      <c r="J214" s="15"/>
      <c r="K214" s="15"/>
      <c r="L214" s="15"/>
      <c r="M214" s="186"/>
      <c r="N214" s="372"/>
      <c r="O214" s="15"/>
      <c r="P214" s="15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63">
      <selection activeCell="F32" sqref="F32"/>
    </sheetView>
  </sheetViews>
  <sheetFormatPr defaultColWidth="11.421875" defaultRowHeight="12.75"/>
  <cols>
    <col min="1" max="1" width="9.7109375" style="0" customWidth="1"/>
    <col min="4" max="4" width="37.140625" style="0" customWidth="1"/>
    <col min="5" max="5" width="9.57421875" style="0" customWidth="1"/>
    <col min="6" max="6" width="13.00390625" style="0" customWidth="1"/>
  </cols>
  <sheetData>
    <row r="1" spans="1:6" ht="12.75">
      <c r="A1" s="136" t="s">
        <v>159</v>
      </c>
      <c r="B1" s="136"/>
      <c r="C1" s="136"/>
      <c r="D1" s="136"/>
      <c r="E1" s="136"/>
      <c r="F1" s="266"/>
    </row>
    <row r="2" spans="1:6" ht="12" customHeight="1">
      <c r="A2" s="139" t="s">
        <v>305</v>
      </c>
      <c r="B2" s="139"/>
      <c r="C2" s="139"/>
      <c r="D2" s="139"/>
      <c r="E2" s="136" t="s">
        <v>306</v>
      </c>
      <c r="F2" s="216"/>
    </row>
    <row r="3" spans="1:6" ht="12" customHeight="1">
      <c r="A3" s="139" t="s">
        <v>307</v>
      </c>
      <c r="B3" s="139"/>
      <c r="C3" s="139"/>
      <c r="D3" s="139"/>
      <c r="E3" s="139"/>
      <c r="F3" s="216"/>
    </row>
    <row r="4" spans="1:6" ht="12" customHeight="1">
      <c r="A4" s="139"/>
      <c r="B4" s="139"/>
      <c r="C4" s="139"/>
      <c r="D4" s="142" t="s">
        <v>161</v>
      </c>
      <c r="E4" s="267"/>
      <c r="F4" s="320"/>
    </row>
    <row r="5" spans="1:6" ht="9" customHeight="1">
      <c r="A5" s="139"/>
      <c r="B5" s="139"/>
      <c r="C5" s="139"/>
      <c r="D5" s="142"/>
      <c r="E5" s="267"/>
      <c r="F5" s="320"/>
    </row>
    <row r="6" spans="1:6" ht="12" customHeight="1">
      <c r="A6" s="136"/>
      <c r="B6" s="136"/>
      <c r="C6" s="136"/>
      <c r="D6" s="144" t="s">
        <v>308</v>
      </c>
      <c r="E6" s="144"/>
      <c r="F6" s="144"/>
    </row>
    <row r="7" spans="1:6" ht="9" customHeight="1">
      <c r="A7" s="139"/>
      <c r="B7" s="139"/>
      <c r="C7" s="139"/>
      <c r="D7" s="139"/>
      <c r="E7" s="139"/>
      <c r="F7" s="216"/>
    </row>
    <row r="8" spans="1:6" ht="12" customHeight="1">
      <c r="A8" s="139" t="s">
        <v>592</v>
      </c>
      <c r="B8" s="139"/>
      <c r="C8" s="139"/>
      <c r="D8" s="139"/>
      <c r="E8" s="139"/>
      <c r="F8" s="216"/>
    </row>
    <row r="9" spans="1:6" ht="12" customHeight="1">
      <c r="A9" s="139" t="s">
        <v>809</v>
      </c>
      <c r="B9" s="139"/>
      <c r="C9" s="146"/>
      <c r="D9" s="146"/>
      <c r="E9" s="146"/>
      <c r="F9" s="268"/>
    </row>
    <row r="10" spans="1:6" ht="12" customHeight="1">
      <c r="A10" s="136" t="s">
        <v>810</v>
      </c>
      <c r="B10" s="136"/>
      <c r="C10" s="139"/>
      <c r="D10" s="139"/>
      <c r="E10" s="139"/>
      <c r="F10" s="216"/>
    </row>
    <row r="11" spans="1:6" ht="9" customHeight="1" thickBot="1">
      <c r="A11" s="139"/>
      <c r="B11" s="139"/>
      <c r="C11" s="139"/>
      <c r="D11" s="139"/>
      <c r="E11" s="139"/>
      <c r="F11" s="216"/>
    </row>
    <row r="12" spans="1:6" ht="12" customHeight="1">
      <c r="A12" s="150" t="s">
        <v>309</v>
      </c>
      <c r="B12" s="149" t="s">
        <v>165</v>
      </c>
      <c r="C12" s="149" t="s">
        <v>0</v>
      </c>
      <c r="D12" s="269" t="s">
        <v>310</v>
      </c>
      <c r="E12" s="270" t="s">
        <v>311</v>
      </c>
      <c r="F12" s="271"/>
    </row>
    <row r="13" spans="1:6" ht="12" customHeight="1" thickBot="1">
      <c r="A13" s="208" t="s">
        <v>312</v>
      </c>
      <c r="B13" s="223" t="s">
        <v>168</v>
      </c>
      <c r="C13" s="223"/>
      <c r="D13" s="291"/>
      <c r="E13" s="208"/>
      <c r="F13" s="292"/>
    </row>
    <row r="14" spans="1:7" ht="12" customHeight="1">
      <c r="A14" s="285">
        <v>1</v>
      </c>
      <c r="B14" s="274">
        <v>299794</v>
      </c>
      <c r="C14" s="210">
        <v>41640</v>
      </c>
      <c r="D14" s="275" t="s">
        <v>779</v>
      </c>
      <c r="E14" s="209" t="s">
        <v>282</v>
      </c>
      <c r="F14" s="337">
        <v>6000</v>
      </c>
      <c r="G14">
        <v>24987</v>
      </c>
    </row>
    <row r="15" spans="1:7" ht="12" customHeight="1">
      <c r="A15" s="285">
        <v>2</v>
      </c>
      <c r="B15" s="274">
        <v>581309</v>
      </c>
      <c r="C15" s="210">
        <v>41641</v>
      </c>
      <c r="D15" s="275" t="s">
        <v>236</v>
      </c>
      <c r="E15" s="209" t="s">
        <v>282</v>
      </c>
      <c r="F15" s="337">
        <v>6355</v>
      </c>
      <c r="G15">
        <v>17190</v>
      </c>
    </row>
    <row r="16" spans="1:7" ht="12" customHeight="1">
      <c r="A16" s="285">
        <v>3</v>
      </c>
      <c r="B16" s="274">
        <v>411744</v>
      </c>
      <c r="C16" s="210">
        <v>41641</v>
      </c>
      <c r="D16" s="275" t="s">
        <v>300</v>
      </c>
      <c r="E16" s="209" t="s">
        <v>282</v>
      </c>
      <c r="F16" s="337">
        <v>1240</v>
      </c>
      <c r="G16">
        <v>5190</v>
      </c>
    </row>
    <row r="17" spans="1:7" ht="12" customHeight="1">
      <c r="A17" s="285">
        <v>4</v>
      </c>
      <c r="B17" s="274">
        <v>34595</v>
      </c>
      <c r="C17" s="210">
        <v>41642</v>
      </c>
      <c r="D17" s="275" t="s">
        <v>297</v>
      </c>
      <c r="E17" s="209" t="s">
        <v>282</v>
      </c>
      <c r="F17" s="337">
        <v>1570</v>
      </c>
      <c r="G17">
        <v>8390</v>
      </c>
    </row>
    <row r="18" spans="1:6" ht="12" customHeight="1">
      <c r="A18" s="285">
        <v>5</v>
      </c>
      <c r="B18" s="274" t="s">
        <v>314</v>
      </c>
      <c r="C18" s="210">
        <v>41642</v>
      </c>
      <c r="D18" s="275" t="s">
        <v>780</v>
      </c>
      <c r="E18" s="209" t="s">
        <v>282</v>
      </c>
      <c r="F18" s="337">
        <v>3310</v>
      </c>
    </row>
    <row r="19" spans="1:6" ht="12" customHeight="1">
      <c r="A19" s="285">
        <v>6</v>
      </c>
      <c r="B19" s="274">
        <v>47281</v>
      </c>
      <c r="C19" s="210">
        <v>41642</v>
      </c>
      <c r="D19" s="275" t="s">
        <v>360</v>
      </c>
      <c r="E19" s="209" t="s">
        <v>282</v>
      </c>
      <c r="F19" s="337">
        <v>1740</v>
      </c>
    </row>
    <row r="20" spans="1:6" ht="12" customHeight="1">
      <c r="A20" s="285">
        <v>7</v>
      </c>
      <c r="B20" s="274">
        <v>23412</v>
      </c>
      <c r="C20" s="210">
        <v>41642</v>
      </c>
      <c r="D20" s="275" t="s">
        <v>729</v>
      </c>
      <c r="E20" s="209" t="s">
        <v>282</v>
      </c>
      <c r="F20" s="337">
        <v>1000</v>
      </c>
    </row>
    <row r="21" spans="1:6" ht="12" customHeight="1">
      <c r="A21" s="285">
        <v>8</v>
      </c>
      <c r="B21" s="274">
        <v>353258</v>
      </c>
      <c r="C21" s="210">
        <v>41642</v>
      </c>
      <c r="D21" s="275" t="s">
        <v>270</v>
      </c>
      <c r="E21" s="209" t="s">
        <v>282</v>
      </c>
      <c r="F21" s="337">
        <v>3000</v>
      </c>
    </row>
    <row r="22" spans="1:6" ht="12" customHeight="1">
      <c r="A22" s="285">
        <v>9</v>
      </c>
      <c r="B22" s="274" t="s">
        <v>314</v>
      </c>
      <c r="C22" s="210">
        <v>41642</v>
      </c>
      <c r="D22" s="275" t="s">
        <v>328</v>
      </c>
      <c r="E22" s="209" t="s">
        <v>282</v>
      </c>
      <c r="F22" s="337">
        <v>3000</v>
      </c>
    </row>
    <row r="23" spans="1:6" ht="12" customHeight="1">
      <c r="A23" s="285">
        <v>10</v>
      </c>
      <c r="B23" s="274">
        <v>107213</v>
      </c>
      <c r="C23" s="210">
        <v>41643</v>
      </c>
      <c r="D23" s="275" t="s">
        <v>712</v>
      </c>
      <c r="E23" s="209" t="s">
        <v>282</v>
      </c>
      <c r="F23" s="337">
        <v>4800</v>
      </c>
    </row>
    <row r="24" spans="1:6" ht="12" customHeight="1">
      <c r="A24" s="285">
        <v>11</v>
      </c>
      <c r="B24" s="274">
        <v>107225</v>
      </c>
      <c r="C24" s="210">
        <v>41643</v>
      </c>
      <c r="D24" s="275" t="s">
        <v>712</v>
      </c>
      <c r="E24" s="209" t="s">
        <v>282</v>
      </c>
      <c r="F24" s="337">
        <v>1200</v>
      </c>
    </row>
    <row r="25" spans="1:6" ht="12" customHeight="1">
      <c r="A25" s="285">
        <v>12</v>
      </c>
      <c r="B25" s="274">
        <v>158161</v>
      </c>
      <c r="C25" s="210">
        <v>41643</v>
      </c>
      <c r="D25" s="275" t="s">
        <v>781</v>
      </c>
      <c r="E25" s="209" t="s">
        <v>282</v>
      </c>
      <c r="F25" s="337">
        <v>6800</v>
      </c>
    </row>
    <row r="26" spans="1:6" ht="12" customHeight="1">
      <c r="A26" s="285">
        <v>13</v>
      </c>
      <c r="B26" s="274">
        <v>180607</v>
      </c>
      <c r="C26" s="210">
        <v>41643</v>
      </c>
      <c r="D26" s="275" t="s">
        <v>241</v>
      </c>
      <c r="E26" s="209" t="s">
        <v>282</v>
      </c>
      <c r="F26" s="337">
        <v>2680</v>
      </c>
    </row>
    <row r="27" spans="1:6" ht="12" customHeight="1">
      <c r="A27" s="285">
        <v>14</v>
      </c>
      <c r="B27" s="274">
        <v>17762</v>
      </c>
      <c r="C27" s="210">
        <v>41643</v>
      </c>
      <c r="D27" s="275" t="s">
        <v>782</v>
      </c>
      <c r="E27" s="209" t="s">
        <v>282</v>
      </c>
      <c r="F27" s="337">
        <v>6000</v>
      </c>
    </row>
    <row r="28" spans="1:6" ht="12" customHeight="1">
      <c r="A28" s="285">
        <v>15</v>
      </c>
      <c r="B28" s="274">
        <v>158222</v>
      </c>
      <c r="C28" s="210">
        <v>41645</v>
      </c>
      <c r="D28" s="275" t="s">
        <v>781</v>
      </c>
      <c r="E28" s="209" t="s">
        <v>282</v>
      </c>
      <c r="F28" s="337">
        <v>600</v>
      </c>
    </row>
    <row r="29" spans="1:6" ht="12" customHeight="1">
      <c r="A29" s="285">
        <v>16</v>
      </c>
      <c r="B29" s="274">
        <v>107245</v>
      </c>
      <c r="C29" s="210">
        <v>41645</v>
      </c>
      <c r="D29" s="275" t="s">
        <v>712</v>
      </c>
      <c r="E29" s="209" t="s">
        <v>282</v>
      </c>
      <c r="F29" s="337">
        <v>1420</v>
      </c>
    </row>
    <row r="30" spans="1:6" ht="12" customHeight="1">
      <c r="A30" s="285">
        <v>17</v>
      </c>
      <c r="B30" s="274">
        <v>47291</v>
      </c>
      <c r="C30" s="210">
        <v>41645</v>
      </c>
      <c r="D30" s="275" t="s">
        <v>360</v>
      </c>
      <c r="E30" s="209" t="s">
        <v>282</v>
      </c>
      <c r="F30" s="337">
        <v>3000</v>
      </c>
    </row>
    <row r="31" spans="1:6" ht="12" customHeight="1">
      <c r="A31" s="285">
        <v>18</v>
      </c>
      <c r="B31" s="300">
        <v>203592</v>
      </c>
      <c r="C31" s="232">
        <v>41645</v>
      </c>
      <c r="D31" s="301" t="s">
        <v>783</v>
      </c>
      <c r="E31" s="209" t="s">
        <v>282</v>
      </c>
      <c r="F31" s="337">
        <v>3000</v>
      </c>
    </row>
    <row r="32" spans="1:6" ht="12" customHeight="1">
      <c r="A32" s="285">
        <v>19</v>
      </c>
      <c r="B32" s="300">
        <v>3468.3</v>
      </c>
      <c r="C32" s="232">
        <v>41647</v>
      </c>
      <c r="D32" s="301" t="s">
        <v>297</v>
      </c>
      <c r="E32" s="209" t="s">
        <v>282</v>
      </c>
      <c r="F32" s="337">
        <v>2910</v>
      </c>
    </row>
    <row r="33" spans="1:6" ht="12" customHeight="1">
      <c r="A33" s="285">
        <v>20</v>
      </c>
      <c r="B33" s="300" t="s">
        <v>314</v>
      </c>
      <c r="C33" s="232">
        <v>41647</v>
      </c>
      <c r="D33" s="301" t="s">
        <v>328</v>
      </c>
      <c r="E33" s="209" t="s">
        <v>282</v>
      </c>
      <c r="F33" s="337">
        <v>6800</v>
      </c>
    </row>
    <row r="34" spans="1:6" ht="12" customHeight="1">
      <c r="A34" s="285">
        <v>21</v>
      </c>
      <c r="B34" s="300" t="s">
        <v>314</v>
      </c>
      <c r="C34" s="232">
        <v>41645</v>
      </c>
      <c r="D34" s="301" t="s">
        <v>780</v>
      </c>
      <c r="E34" s="209" t="s">
        <v>282</v>
      </c>
      <c r="F34" s="337">
        <v>6100</v>
      </c>
    </row>
    <row r="35" spans="1:6" ht="12" customHeight="1">
      <c r="A35" s="285">
        <v>22</v>
      </c>
      <c r="B35" s="300" t="s">
        <v>314</v>
      </c>
      <c r="C35" s="232">
        <v>41645</v>
      </c>
      <c r="D35" s="301" t="s">
        <v>707</v>
      </c>
      <c r="E35" s="209" t="s">
        <v>282</v>
      </c>
      <c r="F35" s="337">
        <v>1240</v>
      </c>
    </row>
    <row r="36" spans="1:6" ht="12" customHeight="1">
      <c r="A36" s="285">
        <v>23</v>
      </c>
      <c r="B36" s="300" t="s">
        <v>314</v>
      </c>
      <c r="C36" s="232">
        <v>41646</v>
      </c>
      <c r="D36" s="301" t="s">
        <v>705</v>
      </c>
      <c r="E36" s="209" t="s">
        <v>282</v>
      </c>
      <c r="F36" s="337">
        <v>1240</v>
      </c>
    </row>
    <row r="37" spans="1:6" ht="12" customHeight="1">
      <c r="A37" s="285">
        <v>24</v>
      </c>
      <c r="B37" s="300">
        <v>665426</v>
      </c>
      <c r="C37" s="232">
        <v>41647</v>
      </c>
      <c r="D37" s="301" t="s">
        <v>300</v>
      </c>
      <c r="E37" s="209" t="s">
        <v>282</v>
      </c>
      <c r="F37" s="337">
        <v>8060</v>
      </c>
    </row>
    <row r="38" spans="1:6" ht="12" customHeight="1">
      <c r="A38" s="285">
        <v>25</v>
      </c>
      <c r="B38" s="300" t="s">
        <v>314</v>
      </c>
      <c r="C38" s="232">
        <v>41647</v>
      </c>
      <c r="D38" s="301" t="s">
        <v>707</v>
      </c>
      <c r="E38" s="209" t="s">
        <v>282</v>
      </c>
      <c r="F38" s="337">
        <v>6400</v>
      </c>
    </row>
    <row r="39" spans="1:6" ht="12" customHeight="1">
      <c r="A39" s="285">
        <v>26</v>
      </c>
      <c r="B39" s="300">
        <v>11412</v>
      </c>
      <c r="C39" s="232">
        <v>41646</v>
      </c>
      <c r="D39" s="301" t="s">
        <v>785</v>
      </c>
      <c r="E39" s="209" t="s">
        <v>282</v>
      </c>
      <c r="F39" s="337">
        <v>3000</v>
      </c>
    </row>
    <row r="40" spans="1:6" ht="12" customHeight="1">
      <c r="A40" s="285">
        <v>27</v>
      </c>
      <c r="B40" s="300">
        <v>47333</v>
      </c>
      <c r="C40" s="232">
        <v>41647</v>
      </c>
      <c r="D40" s="301" t="s">
        <v>360</v>
      </c>
      <c r="E40" s="209" t="s">
        <v>282</v>
      </c>
      <c r="F40" s="337">
        <v>6000</v>
      </c>
    </row>
    <row r="41" spans="1:6" ht="12" customHeight="1">
      <c r="A41" s="285">
        <v>28</v>
      </c>
      <c r="B41" s="300">
        <v>79557</v>
      </c>
      <c r="C41" s="232">
        <v>41648</v>
      </c>
      <c r="D41" s="301" t="s">
        <v>334</v>
      </c>
      <c r="E41" s="209" t="s">
        <v>282</v>
      </c>
      <c r="F41" s="337">
        <v>6343</v>
      </c>
    </row>
    <row r="42" spans="1:6" ht="12" customHeight="1">
      <c r="A42" s="285">
        <v>29</v>
      </c>
      <c r="B42" s="300">
        <v>353297</v>
      </c>
      <c r="C42" s="232">
        <v>41647</v>
      </c>
      <c r="D42" s="301" t="s">
        <v>270</v>
      </c>
      <c r="E42" s="209" t="s">
        <v>282</v>
      </c>
      <c r="F42" s="337">
        <v>2767</v>
      </c>
    </row>
    <row r="43" spans="1:6" ht="12" customHeight="1">
      <c r="A43" s="285">
        <v>30</v>
      </c>
      <c r="B43" s="300">
        <v>50676</v>
      </c>
      <c r="C43" s="232">
        <v>41647</v>
      </c>
      <c r="D43" s="301" t="s">
        <v>793</v>
      </c>
      <c r="E43" s="209" t="s">
        <v>282</v>
      </c>
      <c r="F43" s="337">
        <v>600</v>
      </c>
    </row>
    <row r="44" spans="1:6" ht="12" customHeight="1">
      <c r="A44" s="285">
        <v>31</v>
      </c>
      <c r="B44" s="300">
        <v>34510</v>
      </c>
      <c r="C44" s="232">
        <v>41648</v>
      </c>
      <c r="D44" s="301" t="s">
        <v>297</v>
      </c>
      <c r="E44" s="209" t="s">
        <v>282</v>
      </c>
      <c r="F44" s="337">
        <v>2700</v>
      </c>
    </row>
    <row r="45" spans="1:6" ht="12" customHeight="1">
      <c r="A45" s="285">
        <v>32</v>
      </c>
      <c r="B45" s="300" t="s">
        <v>314</v>
      </c>
      <c r="C45" s="232">
        <v>41648</v>
      </c>
      <c r="D45" s="301" t="s">
        <v>784</v>
      </c>
      <c r="E45" s="209" t="s">
        <v>282</v>
      </c>
      <c r="F45" s="337">
        <v>6800</v>
      </c>
    </row>
    <row r="46" spans="1:6" ht="12" customHeight="1">
      <c r="A46" s="285">
        <v>33</v>
      </c>
      <c r="B46" s="300">
        <v>353308</v>
      </c>
      <c r="C46" s="232">
        <v>41648</v>
      </c>
      <c r="D46" s="301" t="s">
        <v>270</v>
      </c>
      <c r="E46" s="209" t="s">
        <v>282</v>
      </c>
      <c r="F46" s="337">
        <v>1000</v>
      </c>
    </row>
    <row r="47" spans="1:6" ht="12" customHeight="1">
      <c r="A47" s="285">
        <v>34</v>
      </c>
      <c r="B47" s="300" t="s">
        <v>314</v>
      </c>
      <c r="C47" s="232">
        <v>41648</v>
      </c>
      <c r="D47" s="301" t="s">
        <v>328</v>
      </c>
      <c r="E47" s="209" t="s">
        <v>282</v>
      </c>
      <c r="F47" s="337">
        <v>3740</v>
      </c>
    </row>
    <row r="48" spans="1:6" ht="12" customHeight="1">
      <c r="A48" s="285">
        <v>35</v>
      </c>
      <c r="B48" s="300">
        <v>189962</v>
      </c>
      <c r="C48" s="232">
        <v>41648</v>
      </c>
      <c r="D48" s="301" t="s">
        <v>786</v>
      </c>
      <c r="E48" s="209" t="s">
        <v>282</v>
      </c>
      <c r="F48" s="337">
        <v>9600</v>
      </c>
    </row>
    <row r="49" spans="1:6" ht="12" customHeight="1">
      <c r="A49" s="285">
        <v>36</v>
      </c>
      <c r="B49" s="300" t="s">
        <v>314</v>
      </c>
      <c r="C49" s="232">
        <v>41649</v>
      </c>
      <c r="D49" s="301" t="s">
        <v>787</v>
      </c>
      <c r="E49" s="209" t="s">
        <v>282</v>
      </c>
      <c r="F49" s="337">
        <v>4000</v>
      </c>
    </row>
    <row r="50" spans="1:6" ht="12" customHeight="1">
      <c r="A50" s="285">
        <v>37</v>
      </c>
      <c r="B50" s="300">
        <v>583246</v>
      </c>
      <c r="C50" s="232">
        <v>41649</v>
      </c>
      <c r="D50" s="301" t="s">
        <v>236</v>
      </c>
      <c r="E50" s="209" t="s">
        <v>282</v>
      </c>
      <c r="F50" s="337">
        <v>5912</v>
      </c>
    </row>
    <row r="51" spans="1:6" ht="12" customHeight="1">
      <c r="A51" s="285">
        <v>38</v>
      </c>
      <c r="B51" s="300">
        <v>1127353</v>
      </c>
      <c r="C51" s="232">
        <v>41649</v>
      </c>
      <c r="D51" s="301" t="s">
        <v>794</v>
      </c>
      <c r="E51" s="209" t="s">
        <v>282</v>
      </c>
      <c r="F51" s="337">
        <v>2560</v>
      </c>
    </row>
    <row r="52" spans="1:6" ht="12" customHeight="1">
      <c r="A52" s="285">
        <v>39</v>
      </c>
      <c r="B52" s="300">
        <v>343278</v>
      </c>
      <c r="C52" s="232">
        <v>41650</v>
      </c>
      <c r="D52" s="301" t="s">
        <v>299</v>
      </c>
      <c r="E52" s="209" t="s">
        <v>282</v>
      </c>
      <c r="F52" s="337">
        <v>1280</v>
      </c>
    </row>
    <row r="53" spans="1:6" ht="12" customHeight="1">
      <c r="A53" s="285">
        <v>40</v>
      </c>
      <c r="B53" s="300">
        <v>435979</v>
      </c>
      <c r="C53" s="232">
        <v>41651</v>
      </c>
      <c r="D53" s="301" t="s">
        <v>300</v>
      </c>
      <c r="E53" s="209" t="s">
        <v>282</v>
      </c>
      <c r="F53" s="337">
        <v>2560</v>
      </c>
    </row>
    <row r="54" spans="1:6" ht="12" customHeight="1">
      <c r="A54" s="285">
        <v>41</v>
      </c>
      <c r="B54" s="300">
        <v>399735</v>
      </c>
      <c r="C54" s="232">
        <v>41651</v>
      </c>
      <c r="D54" s="301" t="s">
        <v>300</v>
      </c>
      <c r="E54" s="209" t="s">
        <v>282</v>
      </c>
      <c r="F54" s="337">
        <v>2400</v>
      </c>
    </row>
    <row r="55" spans="1:6" ht="12" customHeight="1">
      <c r="A55" s="285">
        <v>42</v>
      </c>
      <c r="B55" s="300">
        <v>159092</v>
      </c>
      <c r="C55" s="232">
        <v>41653</v>
      </c>
      <c r="D55" s="301" t="s">
        <v>781</v>
      </c>
      <c r="E55" s="209" t="s">
        <v>282</v>
      </c>
      <c r="F55" s="337">
        <v>30000</v>
      </c>
    </row>
    <row r="56" spans="1:6" ht="12" customHeight="1">
      <c r="A56" s="285">
        <v>43</v>
      </c>
      <c r="B56" s="300">
        <v>159146</v>
      </c>
      <c r="C56" s="232">
        <v>41653</v>
      </c>
      <c r="D56" s="301" t="s">
        <v>781</v>
      </c>
      <c r="E56" s="209" t="s">
        <v>282</v>
      </c>
      <c r="F56" s="337">
        <v>30000</v>
      </c>
    </row>
    <row r="57" spans="1:6" ht="12" customHeight="1">
      <c r="A57" s="285">
        <v>44</v>
      </c>
      <c r="B57" s="300">
        <v>37062</v>
      </c>
      <c r="C57" s="232">
        <v>41653</v>
      </c>
      <c r="D57" s="301" t="s">
        <v>795</v>
      </c>
      <c r="E57" s="209" t="s">
        <v>282</v>
      </c>
      <c r="F57" s="337">
        <v>11520</v>
      </c>
    </row>
    <row r="58" spans="1:6" ht="12" customHeight="1">
      <c r="A58" s="285">
        <v>45</v>
      </c>
      <c r="B58" s="300">
        <v>353342</v>
      </c>
      <c r="C58" s="232">
        <v>41653</v>
      </c>
      <c r="D58" s="301" t="s">
        <v>270</v>
      </c>
      <c r="E58" s="209" t="s">
        <v>282</v>
      </c>
      <c r="F58" s="337">
        <v>6000</v>
      </c>
    </row>
    <row r="59" spans="1:6" ht="12" customHeight="1">
      <c r="A59" s="285">
        <v>46</v>
      </c>
      <c r="B59" s="300">
        <v>79607</v>
      </c>
      <c r="C59" s="232">
        <v>41653</v>
      </c>
      <c r="D59" s="301" t="s">
        <v>334</v>
      </c>
      <c r="E59" s="209" t="s">
        <v>282</v>
      </c>
      <c r="F59" s="337">
        <v>2300</v>
      </c>
    </row>
    <row r="60" spans="1:6" ht="12" customHeight="1">
      <c r="A60" s="285">
        <v>47</v>
      </c>
      <c r="B60" s="300">
        <v>34571</v>
      </c>
      <c r="C60" s="232">
        <v>41653</v>
      </c>
      <c r="D60" s="301" t="s">
        <v>297</v>
      </c>
      <c r="E60" s="209" t="s">
        <v>282</v>
      </c>
      <c r="F60" s="337">
        <v>4818</v>
      </c>
    </row>
    <row r="61" spans="1:6" ht="12" customHeight="1">
      <c r="A61" s="285">
        <v>48</v>
      </c>
      <c r="B61" s="300">
        <v>79614</v>
      </c>
      <c r="C61" s="232">
        <v>41653</v>
      </c>
      <c r="D61" s="301" t="s">
        <v>334</v>
      </c>
      <c r="E61" s="209" t="s">
        <v>282</v>
      </c>
      <c r="F61" s="337">
        <v>1740</v>
      </c>
    </row>
    <row r="62" spans="1:6" ht="12" customHeight="1">
      <c r="A62" s="285">
        <v>49</v>
      </c>
      <c r="B62" s="300">
        <v>181129</v>
      </c>
      <c r="C62" s="232">
        <v>41654</v>
      </c>
      <c r="D62" s="301" t="s">
        <v>241</v>
      </c>
      <c r="E62" s="209" t="s">
        <v>282</v>
      </c>
      <c r="F62" s="337">
        <v>5000</v>
      </c>
    </row>
    <row r="63" spans="1:6" ht="12" customHeight="1">
      <c r="A63" s="285">
        <v>50</v>
      </c>
      <c r="B63" s="300">
        <v>79615</v>
      </c>
      <c r="C63" s="232">
        <v>41654</v>
      </c>
      <c r="D63" s="301" t="s">
        <v>334</v>
      </c>
      <c r="E63" s="209" t="s">
        <v>282</v>
      </c>
      <c r="F63" s="337">
        <v>5000</v>
      </c>
    </row>
    <row r="64" spans="1:6" ht="12" customHeight="1">
      <c r="A64" s="285">
        <v>51</v>
      </c>
      <c r="B64" s="300">
        <v>34825</v>
      </c>
      <c r="C64" s="232">
        <v>41654</v>
      </c>
      <c r="D64" s="301" t="s">
        <v>297</v>
      </c>
      <c r="E64" s="209" t="s">
        <v>282</v>
      </c>
      <c r="F64" s="412"/>
    </row>
    <row r="65" spans="1:6" ht="12" customHeight="1">
      <c r="A65" s="285">
        <v>52</v>
      </c>
      <c r="B65" s="300">
        <v>79616</v>
      </c>
      <c r="C65" s="232">
        <v>41654</v>
      </c>
      <c r="D65" s="301" t="s">
        <v>334</v>
      </c>
      <c r="E65" s="209" t="s">
        <v>282</v>
      </c>
      <c r="F65" s="412"/>
    </row>
    <row r="66" spans="1:6" ht="12" customHeight="1">
      <c r="A66" s="285">
        <v>53</v>
      </c>
      <c r="B66" s="300">
        <v>34822</v>
      </c>
      <c r="C66" s="232">
        <v>41654</v>
      </c>
      <c r="D66" s="301" t="s">
        <v>297</v>
      </c>
      <c r="E66" s="209" t="s">
        <v>282</v>
      </c>
      <c r="F66" s="412"/>
    </row>
    <row r="67" spans="1:6" ht="12" customHeight="1">
      <c r="A67" s="285">
        <v>54</v>
      </c>
      <c r="B67" s="300" t="s">
        <v>314</v>
      </c>
      <c r="C67" s="232">
        <v>41654</v>
      </c>
      <c r="D67" s="301" t="s">
        <v>796</v>
      </c>
      <c r="E67" s="209" t="s">
        <v>282</v>
      </c>
      <c r="F67" s="412"/>
    </row>
    <row r="68" spans="1:6" ht="12" customHeight="1" thickBot="1">
      <c r="A68" s="285">
        <v>55</v>
      </c>
      <c r="B68" s="300">
        <v>47403</v>
      </c>
      <c r="C68" s="232">
        <v>41654</v>
      </c>
      <c r="D68" s="301" t="s">
        <v>360</v>
      </c>
      <c r="E68" s="209" t="s">
        <v>282</v>
      </c>
      <c r="F68" s="412"/>
    </row>
    <row r="69" spans="1:6" ht="12" customHeight="1">
      <c r="A69" s="285">
        <v>56</v>
      </c>
      <c r="B69" s="300">
        <v>391877</v>
      </c>
      <c r="C69" s="232">
        <v>41654</v>
      </c>
      <c r="D69" s="301" t="s">
        <v>300</v>
      </c>
      <c r="E69" s="209" t="s">
        <v>282</v>
      </c>
      <c r="F69" s="271"/>
    </row>
    <row r="70" spans="1:6" ht="12" customHeight="1" thickBot="1">
      <c r="A70" s="285">
        <v>57</v>
      </c>
      <c r="B70" s="300">
        <v>353352</v>
      </c>
      <c r="C70" s="232">
        <v>41654</v>
      </c>
      <c r="D70" s="301" t="s">
        <v>270</v>
      </c>
      <c r="E70" s="209" t="s">
        <v>282</v>
      </c>
      <c r="F70" s="292"/>
    </row>
    <row r="71" spans="1:6" ht="12" customHeight="1" thickBot="1">
      <c r="A71" s="309">
        <v>58</v>
      </c>
      <c r="B71" s="310">
        <v>34838</v>
      </c>
      <c r="C71" s="256">
        <v>41655</v>
      </c>
      <c r="D71" s="311" t="s">
        <v>297</v>
      </c>
      <c r="E71" s="255" t="s">
        <v>282</v>
      </c>
      <c r="F71" s="412">
        <v>5000</v>
      </c>
    </row>
    <row r="72" spans="1:6" ht="12" customHeight="1">
      <c r="A72" s="154"/>
      <c r="B72" s="279"/>
      <c r="C72" s="251"/>
      <c r="D72" s="148"/>
      <c r="E72" s="154"/>
      <c r="F72" s="412">
        <v>5000</v>
      </c>
    </row>
    <row r="73" spans="1:6" ht="12" customHeight="1">
      <c r="A73" s="154"/>
      <c r="B73" s="279"/>
      <c r="C73" s="251"/>
      <c r="D73" s="148"/>
      <c r="E73" s="154"/>
      <c r="F73" s="337">
        <v>8628</v>
      </c>
    </row>
    <row r="74" spans="1:6" ht="12" customHeight="1">
      <c r="A74" s="154"/>
      <c r="B74" s="279"/>
      <c r="C74" s="251"/>
      <c r="D74" s="148"/>
      <c r="E74" s="154"/>
      <c r="F74" s="337">
        <v>15000</v>
      </c>
    </row>
    <row r="75" spans="1:6" ht="12" customHeight="1">
      <c r="A75" s="154"/>
      <c r="B75" s="279"/>
      <c r="C75" s="251"/>
      <c r="D75" s="148"/>
      <c r="E75" s="154"/>
      <c r="F75" s="337">
        <v>8870</v>
      </c>
    </row>
    <row r="76" spans="1:6" ht="12" customHeight="1">
      <c r="A76" s="154"/>
      <c r="B76" s="279"/>
      <c r="C76" s="251"/>
      <c r="D76" s="148"/>
      <c r="E76" s="154"/>
      <c r="F76" s="337">
        <v>8400</v>
      </c>
    </row>
    <row r="77" spans="1:6" ht="12" customHeight="1">
      <c r="A77" s="154"/>
      <c r="B77" s="279"/>
      <c r="C77" s="251"/>
      <c r="D77" s="148"/>
      <c r="E77" s="154"/>
      <c r="F77" s="337">
        <v>2980</v>
      </c>
    </row>
    <row r="78" spans="1:6" ht="12" customHeight="1" thickBot="1">
      <c r="A78" s="154"/>
      <c r="B78" s="279"/>
      <c r="C78" s="251"/>
      <c r="D78" s="148"/>
      <c r="E78" s="154"/>
      <c r="F78" s="337">
        <v>6000</v>
      </c>
    </row>
    <row r="79" spans="1:6" ht="12" customHeight="1">
      <c r="A79" s="150" t="s">
        <v>309</v>
      </c>
      <c r="B79" s="149" t="s">
        <v>165</v>
      </c>
      <c r="C79" s="149" t="s">
        <v>0</v>
      </c>
      <c r="D79" s="269" t="s">
        <v>310</v>
      </c>
      <c r="E79" s="270" t="s">
        <v>311</v>
      </c>
      <c r="F79" s="337">
        <v>2500</v>
      </c>
    </row>
    <row r="80" spans="1:6" ht="12" customHeight="1" thickBot="1">
      <c r="A80" s="208" t="s">
        <v>312</v>
      </c>
      <c r="B80" s="223" t="s">
        <v>168</v>
      </c>
      <c r="C80" s="223"/>
      <c r="D80" s="291"/>
      <c r="E80" s="208"/>
      <c r="F80" s="337">
        <v>2500</v>
      </c>
    </row>
    <row r="81" spans="1:6" ht="12" customHeight="1">
      <c r="A81" s="285">
        <v>59</v>
      </c>
      <c r="B81" s="408">
        <v>34848</v>
      </c>
      <c r="C81" s="409">
        <v>41655</v>
      </c>
      <c r="D81" s="410" t="s">
        <v>297</v>
      </c>
      <c r="E81" s="289" t="s">
        <v>282</v>
      </c>
      <c r="F81" s="337">
        <v>2500</v>
      </c>
    </row>
    <row r="82" spans="1:6" ht="12" customHeight="1">
      <c r="A82" s="285">
        <v>60</v>
      </c>
      <c r="B82" s="300">
        <v>34868</v>
      </c>
      <c r="C82" s="232">
        <v>41655</v>
      </c>
      <c r="D82" s="301" t="s">
        <v>297</v>
      </c>
      <c r="E82" s="209" t="s">
        <v>282</v>
      </c>
      <c r="F82" s="337">
        <v>2500</v>
      </c>
    </row>
    <row r="83" spans="1:6" ht="12" customHeight="1">
      <c r="A83" s="285">
        <v>61</v>
      </c>
      <c r="B83" s="300">
        <v>10188</v>
      </c>
      <c r="C83" s="232" t="s">
        <v>806</v>
      </c>
      <c r="D83" s="301" t="s">
        <v>808</v>
      </c>
      <c r="E83" s="209" t="s">
        <v>807</v>
      </c>
      <c r="F83" s="337">
        <v>2500</v>
      </c>
    </row>
    <row r="84" spans="1:6" ht="12" customHeight="1">
      <c r="A84" s="285">
        <v>62</v>
      </c>
      <c r="B84" s="300" t="s">
        <v>314</v>
      </c>
      <c r="C84" s="232">
        <v>41656</v>
      </c>
      <c r="D84" s="301" t="s">
        <v>800</v>
      </c>
      <c r="E84" s="209" t="s">
        <v>282</v>
      </c>
      <c r="F84" s="337">
        <v>2500</v>
      </c>
    </row>
    <row r="85" spans="1:6" ht="12" customHeight="1">
      <c r="A85" s="285">
        <v>63</v>
      </c>
      <c r="B85" s="300" t="s">
        <v>314</v>
      </c>
      <c r="C85" s="232">
        <v>41656</v>
      </c>
      <c r="D85" s="301" t="s">
        <v>328</v>
      </c>
      <c r="E85" s="209" t="s">
        <v>282</v>
      </c>
      <c r="F85" s="337">
        <v>2500</v>
      </c>
    </row>
    <row r="86" spans="1:6" ht="12" customHeight="1">
      <c r="A86" s="285">
        <v>64</v>
      </c>
      <c r="B86" s="300" t="s">
        <v>314</v>
      </c>
      <c r="C86" s="232">
        <v>41656</v>
      </c>
      <c r="D86" s="301" t="s">
        <v>801</v>
      </c>
      <c r="E86" s="209" t="s">
        <v>282</v>
      </c>
      <c r="F86" s="337">
        <v>2500</v>
      </c>
    </row>
    <row r="87" spans="1:6" ht="12" customHeight="1">
      <c r="A87" s="285">
        <v>65</v>
      </c>
      <c r="B87" s="300">
        <v>159421</v>
      </c>
      <c r="C87" s="232">
        <v>41656</v>
      </c>
      <c r="D87" s="301" t="s">
        <v>677</v>
      </c>
      <c r="E87" s="209" t="s">
        <v>282</v>
      </c>
      <c r="F87" s="337">
        <v>2500</v>
      </c>
    </row>
    <row r="88" spans="1:6" ht="12" customHeight="1">
      <c r="A88" s="446"/>
      <c r="B88" s="300"/>
      <c r="C88" s="232"/>
      <c r="D88" s="301"/>
      <c r="E88" s="231"/>
      <c r="F88" s="337">
        <v>2500</v>
      </c>
    </row>
    <row r="89" spans="1:6" ht="12" customHeight="1" thickBot="1">
      <c r="A89" s="309">
        <v>66</v>
      </c>
      <c r="B89" s="310">
        <v>156859</v>
      </c>
      <c r="C89" s="256">
        <v>41626</v>
      </c>
      <c r="D89" s="301" t="s">
        <v>677</v>
      </c>
      <c r="E89" s="255" t="s">
        <v>282</v>
      </c>
      <c r="F89" s="337">
        <v>5000</v>
      </c>
    </row>
    <row r="90" spans="1:6" ht="12" customHeight="1" thickBot="1">
      <c r="A90" s="154"/>
      <c r="B90" s="279"/>
      <c r="C90" s="251"/>
      <c r="D90" s="415" t="s">
        <v>349</v>
      </c>
      <c r="E90" s="307" t="s">
        <v>282</v>
      </c>
      <c r="F90" s="337">
        <f>SUM(F1:F89)</f>
        <v>336983</v>
      </c>
    </row>
    <row r="91" spans="1:6" ht="12" customHeight="1">
      <c r="A91" s="154"/>
      <c r="B91" s="279"/>
      <c r="C91" s="251"/>
      <c r="D91" s="272"/>
      <c r="E91" s="154"/>
      <c r="F91" s="283"/>
    </row>
    <row r="92" spans="1:6" ht="12" customHeight="1">
      <c r="A92" s="284"/>
      <c r="B92" s="284"/>
      <c r="C92" s="281"/>
      <c r="D92" s="282"/>
      <c r="E92" s="272"/>
      <c r="F92" s="283"/>
    </row>
    <row r="93" spans="1:6" ht="12" customHeight="1">
      <c r="A93" s="284"/>
      <c r="B93" s="284"/>
      <c r="C93" s="281"/>
      <c r="D93" s="282"/>
      <c r="E93" s="272"/>
      <c r="F93" s="283"/>
    </row>
    <row r="94" spans="1:6" ht="12" customHeight="1">
      <c r="A94" s="139"/>
      <c r="B94" s="139"/>
      <c r="C94" s="140"/>
      <c r="D94" s="185" t="s">
        <v>275</v>
      </c>
      <c r="E94" s="140"/>
      <c r="F94" s="139"/>
    </row>
    <row r="95" spans="1:6" ht="12" customHeight="1">
      <c r="A95" s="140"/>
      <c r="B95" s="140"/>
      <c r="C95" s="140"/>
      <c r="D95" s="185" t="s">
        <v>316</v>
      </c>
      <c r="E95" s="140"/>
      <c r="F95" s="140"/>
    </row>
    <row r="96" spans="1:6" ht="12" customHeight="1">
      <c r="A96" s="140"/>
      <c r="B96" s="140"/>
      <c r="C96" s="140"/>
      <c r="E96" s="140"/>
      <c r="F96" s="140"/>
    </row>
    <row r="97" spans="1:6" ht="12" customHeight="1">
      <c r="A97" s="140"/>
      <c r="B97" s="140"/>
      <c r="C97" s="140"/>
      <c r="E97" s="140"/>
      <c r="F97" s="140"/>
    </row>
    <row r="98" ht="12" customHeight="1"/>
    <row r="99" ht="12" customHeight="1"/>
    <row r="100" ht="12" customHeight="1"/>
  </sheetData>
  <sheetProtection/>
  <printOptions/>
  <pageMargins left="0.7" right="0.7" top="0.75" bottom="0.75" header="0.3" footer="0.3"/>
  <pageSetup horizontalDpi="600" verticalDpi="600" orientation="portrait" paperSize="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47"/>
  <sheetViews>
    <sheetView zoomScalePageLayoutView="0" workbookViewId="0" topLeftCell="A98">
      <selection activeCell="O22" sqref="O22"/>
    </sheetView>
  </sheetViews>
  <sheetFormatPr defaultColWidth="11.421875" defaultRowHeight="12.75"/>
  <cols>
    <col min="1" max="1" width="6.28125" style="0" customWidth="1"/>
    <col min="2" max="2" width="10.28125" style="0" customWidth="1"/>
    <col min="3" max="3" width="20.421875" style="0" customWidth="1"/>
    <col min="4" max="4" width="15.57421875" style="0" customWidth="1"/>
    <col min="6" max="6" width="10.7109375" style="0" customWidth="1"/>
    <col min="7" max="7" width="9.7109375" style="0" customWidth="1"/>
    <col min="8" max="8" width="9.421875" style="0" customWidth="1"/>
  </cols>
  <sheetData>
    <row r="1" spans="1:16" ht="22.5">
      <c r="A1" s="186"/>
      <c r="B1" s="20" t="s">
        <v>8</v>
      </c>
      <c r="C1" s="344" t="s">
        <v>799</v>
      </c>
      <c r="D1" s="353"/>
      <c r="E1" s="20"/>
      <c r="F1" s="20"/>
      <c r="G1" s="15"/>
      <c r="H1" s="15"/>
      <c r="I1" s="89"/>
      <c r="J1" s="388" t="s">
        <v>230</v>
      </c>
      <c r="K1" s="349"/>
      <c r="L1" s="387" t="s">
        <v>586</v>
      </c>
      <c r="M1" s="186"/>
      <c r="N1" s="372"/>
      <c r="O1" s="15"/>
      <c r="P1" s="15"/>
    </row>
    <row r="2" spans="1:16" ht="18" customHeight="1">
      <c r="A2" s="37" t="s">
        <v>0</v>
      </c>
      <c r="B2" s="37" t="s">
        <v>577</v>
      </c>
      <c r="C2" s="37" t="s">
        <v>1</v>
      </c>
      <c r="D2" s="354" t="s">
        <v>2</v>
      </c>
      <c r="E2" s="37" t="s">
        <v>3</v>
      </c>
      <c r="F2" s="37" t="s">
        <v>5</v>
      </c>
      <c r="G2" s="37" t="s">
        <v>9</v>
      </c>
      <c r="H2" s="37" t="s">
        <v>4</v>
      </c>
      <c r="I2" s="386" t="s">
        <v>97</v>
      </c>
      <c r="J2" s="3"/>
      <c r="K2" s="15"/>
      <c r="L2" s="365"/>
      <c r="M2" s="186"/>
      <c r="N2" s="372"/>
      <c r="O2" s="15"/>
      <c r="P2" s="15"/>
    </row>
    <row r="3" spans="1:16" ht="10.5" customHeight="1">
      <c r="A3" s="187"/>
      <c r="B3" s="37"/>
      <c r="C3" s="321" t="s">
        <v>769</v>
      </c>
      <c r="D3" s="354" t="s">
        <v>213</v>
      </c>
      <c r="E3" s="94">
        <v>0</v>
      </c>
      <c r="F3" s="26"/>
      <c r="G3" s="118"/>
      <c r="H3" s="118">
        <v>400000</v>
      </c>
      <c r="I3" s="390" t="s">
        <v>900</v>
      </c>
      <c r="J3" s="182">
        <v>1900</v>
      </c>
      <c r="K3" s="339" t="s">
        <v>917</v>
      </c>
      <c r="L3" s="414"/>
      <c r="M3" s="373"/>
      <c r="N3" s="372"/>
      <c r="O3" s="15"/>
      <c r="P3" s="15"/>
    </row>
    <row r="4" spans="1:16" ht="10.5" customHeight="1">
      <c r="A4" s="187"/>
      <c r="B4" s="187">
        <v>41646</v>
      </c>
      <c r="C4" s="355" t="s">
        <v>233</v>
      </c>
      <c r="D4" s="355" t="s">
        <v>770</v>
      </c>
      <c r="E4" s="182"/>
      <c r="F4" s="26">
        <v>7800</v>
      </c>
      <c r="G4" s="3"/>
      <c r="H4" s="19">
        <f>(E4+H3)-SUM(F4:G4)</f>
        <v>392200</v>
      </c>
      <c r="I4" s="390"/>
      <c r="J4" s="182"/>
      <c r="K4" s="339"/>
      <c r="L4" s="414"/>
      <c r="M4" s="373"/>
      <c r="N4" s="372"/>
      <c r="O4" s="15"/>
      <c r="P4" s="15"/>
    </row>
    <row r="5" spans="1:16" ht="10.5" customHeight="1">
      <c r="A5" s="187"/>
      <c r="B5" s="187"/>
      <c r="C5" s="355" t="s">
        <v>587</v>
      </c>
      <c r="D5" s="355" t="s">
        <v>771</v>
      </c>
      <c r="E5" s="182"/>
      <c r="F5" s="26">
        <v>8190</v>
      </c>
      <c r="G5" s="182"/>
      <c r="H5" s="19">
        <f aca="true" t="shared" si="0" ref="H5:H59">(E5+H4)-SUM(F5:G5)</f>
        <v>384010</v>
      </c>
      <c r="I5" s="390"/>
      <c r="J5" s="182"/>
      <c r="K5" s="366"/>
      <c r="L5" s="414"/>
      <c r="M5" s="373"/>
      <c r="N5" s="372"/>
      <c r="O5" s="15"/>
      <c r="P5" s="15"/>
    </row>
    <row r="6" spans="1:16" ht="10.5" customHeight="1">
      <c r="A6" s="187"/>
      <c r="B6" s="187"/>
      <c r="C6" s="355" t="s">
        <v>772</v>
      </c>
      <c r="D6" s="355" t="s">
        <v>416</v>
      </c>
      <c r="E6" s="182"/>
      <c r="F6" s="26">
        <v>5720</v>
      </c>
      <c r="G6" s="182"/>
      <c r="H6" s="19">
        <f t="shared" si="0"/>
        <v>378290</v>
      </c>
      <c r="I6" s="390"/>
      <c r="J6" s="182"/>
      <c r="K6" s="366"/>
      <c r="L6" s="414"/>
      <c r="M6" s="373"/>
      <c r="N6" s="372"/>
      <c r="O6" s="15"/>
      <c r="P6" s="15"/>
    </row>
    <row r="7" spans="1:16" ht="10.5" customHeight="1">
      <c r="A7" s="324"/>
      <c r="B7" s="188"/>
      <c r="C7" s="355" t="s">
        <v>264</v>
      </c>
      <c r="D7" s="355" t="s">
        <v>416</v>
      </c>
      <c r="E7" s="182"/>
      <c r="F7" s="26">
        <v>6000</v>
      </c>
      <c r="G7" s="182"/>
      <c r="H7" s="19">
        <f t="shared" si="0"/>
        <v>372290</v>
      </c>
      <c r="I7" s="15"/>
      <c r="J7" s="183"/>
      <c r="K7" s="345"/>
      <c r="L7" s="345"/>
      <c r="M7" s="376"/>
      <c r="N7" s="339"/>
      <c r="O7" s="15"/>
      <c r="P7" s="15"/>
    </row>
    <row r="8" spans="1:16" ht="10.5" customHeight="1">
      <c r="A8" s="188"/>
      <c r="B8" s="31"/>
      <c r="C8" s="355" t="s">
        <v>264</v>
      </c>
      <c r="D8" s="355" t="s">
        <v>425</v>
      </c>
      <c r="E8" s="182"/>
      <c r="F8" s="385">
        <v>4080</v>
      </c>
      <c r="G8" s="182"/>
      <c r="H8" s="19">
        <f t="shared" si="0"/>
        <v>368210</v>
      </c>
      <c r="I8" s="15"/>
      <c r="J8" s="111"/>
      <c r="K8" s="15"/>
      <c r="L8" s="367">
        <f>20000-11840</f>
        <v>8160</v>
      </c>
      <c r="M8" s="186"/>
      <c r="N8" s="338"/>
      <c r="O8" s="15"/>
      <c r="P8" s="15"/>
    </row>
    <row r="9" spans="1:16" ht="10.5" customHeight="1">
      <c r="A9" s="188"/>
      <c r="B9" s="31"/>
      <c r="C9" s="355" t="s">
        <v>327</v>
      </c>
      <c r="D9" s="355" t="s">
        <v>773</v>
      </c>
      <c r="E9" s="182"/>
      <c r="F9" s="26">
        <v>5580</v>
      </c>
      <c r="G9" s="182"/>
      <c r="H9" s="19">
        <f t="shared" si="0"/>
        <v>362630</v>
      </c>
      <c r="I9" s="15"/>
      <c r="J9" s="111"/>
      <c r="K9" s="15"/>
      <c r="L9" s="417" t="s">
        <v>166</v>
      </c>
      <c r="M9" s="418"/>
      <c r="N9" s="418"/>
      <c r="O9" s="419"/>
      <c r="P9" s="420"/>
    </row>
    <row r="10" spans="1:16" ht="10.5" customHeight="1">
      <c r="A10" s="188"/>
      <c r="B10" s="31"/>
      <c r="C10" s="355" t="s">
        <v>231</v>
      </c>
      <c r="D10" s="355" t="s">
        <v>773</v>
      </c>
      <c r="E10" s="182"/>
      <c r="F10" s="26">
        <v>5580</v>
      </c>
      <c r="G10" s="182"/>
      <c r="H10" s="19">
        <f t="shared" si="0"/>
        <v>357050</v>
      </c>
      <c r="I10" s="15"/>
      <c r="J10" s="111"/>
      <c r="K10" s="15"/>
      <c r="L10" s="421">
        <v>20000</v>
      </c>
      <c r="M10" s="422">
        <v>0</v>
      </c>
      <c r="N10" s="423">
        <f>+L10*M10</f>
        <v>0</v>
      </c>
      <c r="O10" s="420"/>
      <c r="P10" s="423">
        <f>(L10*M10)</f>
        <v>0</v>
      </c>
    </row>
    <row r="11" spans="1:16" ht="10.5" customHeight="1">
      <c r="A11" s="188"/>
      <c r="B11" s="31"/>
      <c r="C11" s="355" t="s">
        <v>225</v>
      </c>
      <c r="D11" s="355" t="s">
        <v>773</v>
      </c>
      <c r="E11" s="182"/>
      <c r="F11" s="26">
        <v>2480</v>
      </c>
      <c r="G11" s="182"/>
      <c r="H11" s="19">
        <f t="shared" si="0"/>
        <v>354570</v>
      </c>
      <c r="I11" s="15"/>
      <c r="J11" s="183"/>
      <c r="K11" s="15"/>
      <c r="L11" s="421">
        <v>10000</v>
      </c>
      <c r="M11" s="422">
        <v>0</v>
      </c>
      <c r="N11" s="423">
        <f aca="true" t="shared" si="1" ref="N11:N20">+L11*M11</f>
        <v>0</v>
      </c>
      <c r="O11" s="420">
        <v>2</v>
      </c>
      <c r="P11" s="423">
        <f aca="true" t="shared" si="2" ref="P11:P20">(L11*M11)</f>
        <v>0</v>
      </c>
    </row>
    <row r="12" spans="1:16" ht="10.5" customHeight="1">
      <c r="A12" s="188"/>
      <c r="B12" s="31"/>
      <c r="C12" s="355" t="s">
        <v>264</v>
      </c>
      <c r="D12" s="355" t="s">
        <v>732</v>
      </c>
      <c r="E12" s="182"/>
      <c r="F12" s="26">
        <v>16000</v>
      </c>
      <c r="G12" s="182"/>
      <c r="H12" s="19">
        <f t="shared" si="0"/>
        <v>338570</v>
      </c>
      <c r="I12" s="15"/>
      <c r="J12" s="183"/>
      <c r="K12" s="15"/>
      <c r="L12" s="421">
        <v>5000</v>
      </c>
      <c r="M12" s="422">
        <v>0</v>
      </c>
      <c r="N12" s="423">
        <f t="shared" si="1"/>
        <v>0</v>
      </c>
      <c r="O12" s="420"/>
      <c r="P12" s="423">
        <f t="shared" si="2"/>
        <v>0</v>
      </c>
    </row>
    <row r="13" spans="1:16" ht="10.5" customHeight="1">
      <c r="A13" s="188"/>
      <c r="B13" s="188"/>
      <c r="C13" s="355" t="s">
        <v>327</v>
      </c>
      <c r="D13" s="355" t="s">
        <v>732</v>
      </c>
      <c r="E13" s="182"/>
      <c r="F13" s="26">
        <v>9600</v>
      </c>
      <c r="G13" s="182"/>
      <c r="H13" s="19">
        <f t="shared" si="0"/>
        <v>328970</v>
      </c>
      <c r="I13" s="15"/>
      <c r="J13" s="183"/>
      <c r="K13" s="15"/>
      <c r="L13" s="421">
        <v>2000</v>
      </c>
      <c r="M13" s="422">
        <v>0</v>
      </c>
      <c r="N13" s="423">
        <f t="shared" si="1"/>
        <v>0</v>
      </c>
      <c r="O13" s="420"/>
      <c r="P13" s="423">
        <f t="shared" si="2"/>
        <v>0</v>
      </c>
    </row>
    <row r="14" spans="1:16" ht="10.5" customHeight="1">
      <c r="A14" s="188"/>
      <c r="B14" s="31"/>
      <c r="C14" s="355" t="s">
        <v>223</v>
      </c>
      <c r="D14" s="355" t="s">
        <v>416</v>
      </c>
      <c r="E14" s="182"/>
      <c r="F14" s="26">
        <v>3000</v>
      </c>
      <c r="G14" s="182"/>
      <c r="H14" s="19">
        <f t="shared" si="0"/>
        <v>325970</v>
      </c>
      <c r="I14" s="15"/>
      <c r="J14" s="183"/>
      <c r="K14" s="15"/>
      <c r="L14" s="421">
        <v>1000</v>
      </c>
      <c r="M14" s="422">
        <v>0</v>
      </c>
      <c r="N14" s="423">
        <f t="shared" si="1"/>
        <v>0</v>
      </c>
      <c r="O14" s="420"/>
      <c r="P14" s="423">
        <f t="shared" si="2"/>
        <v>0</v>
      </c>
    </row>
    <row r="15" spans="1:16" ht="10.5" customHeight="1">
      <c r="A15" s="1"/>
      <c r="B15" s="188"/>
      <c r="C15" s="355" t="s">
        <v>231</v>
      </c>
      <c r="D15" s="355" t="s">
        <v>416</v>
      </c>
      <c r="E15" s="182"/>
      <c r="F15" s="26">
        <v>6169</v>
      </c>
      <c r="G15" s="182"/>
      <c r="H15" s="19">
        <f t="shared" si="0"/>
        <v>319801</v>
      </c>
      <c r="I15" s="15"/>
      <c r="J15" s="183"/>
      <c r="K15" s="15"/>
      <c r="L15" s="421">
        <v>500</v>
      </c>
      <c r="M15" s="422">
        <v>0</v>
      </c>
      <c r="N15" s="423">
        <f t="shared" si="1"/>
        <v>0</v>
      </c>
      <c r="O15" s="420"/>
      <c r="P15" s="423">
        <f t="shared" si="2"/>
        <v>0</v>
      </c>
    </row>
    <row r="16" spans="1:16" ht="10.5" customHeight="1">
      <c r="A16" s="1"/>
      <c r="B16" s="188"/>
      <c r="C16" s="355" t="s">
        <v>231</v>
      </c>
      <c r="D16" s="355" t="s">
        <v>774</v>
      </c>
      <c r="E16" s="182"/>
      <c r="F16" s="26">
        <v>10650</v>
      </c>
      <c r="G16" s="182"/>
      <c r="H16" s="19">
        <f t="shared" si="0"/>
        <v>309151</v>
      </c>
      <c r="I16" s="15"/>
      <c r="J16" s="183"/>
      <c r="K16" s="15"/>
      <c r="L16" s="421">
        <v>100</v>
      </c>
      <c r="M16" s="422">
        <v>0</v>
      </c>
      <c r="N16" s="423">
        <f t="shared" si="1"/>
        <v>0</v>
      </c>
      <c r="O16" s="420"/>
      <c r="P16" s="423">
        <f t="shared" si="2"/>
        <v>0</v>
      </c>
    </row>
    <row r="17" spans="1:16" ht="10.5" customHeight="1">
      <c r="A17" s="1"/>
      <c r="B17" s="188"/>
      <c r="C17" s="355" t="s">
        <v>775</v>
      </c>
      <c r="D17" s="355" t="s">
        <v>416</v>
      </c>
      <c r="E17" s="182"/>
      <c r="F17" s="26">
        <v>5200</v>
      </c>
      <c r="G17" s="182"/>
      <c r="H17" s="19">
        <f t="shared" si="0"/>
        <v>303951</v>
      </c>
      <c r="I17" s="15"/>
      <c r="J17" s="183"/>
      <c r="K17" s="15"/>
      <c r="L17" s="421">
        <v>50</v>
      </c>
      <c r="M17" s="422">
        <v>0</v>
      </c>
      <c r="N17" s="423">
        <f t="shared" si="1"/>
        <v>0</v>
      </c>
      <c r="O17" s="420"/>
      <c r="P17" s="423">
        <f t="shared" si="2"/>
        <v>0</v>
      </c>
    </row>
    <row r="18" spans="1:16" ht="10.5" customHeight="1">
      <c r="A18" s="1"/>
      <c r="B18" s="188">
        <v>41647</v>
      </c>
      <c r="C18" s="355" t="s">
        <v>233</v>
      </c>
      <c r="D18" s="355" t="s">
        <v>189</v>
      </c>
      <c r="E18" s="182"/>
      <c r="F18" s="26">
        <v>9036</v>
      </c>
      <c r="G18" s="182"/>
      <c r="H18" s="19">
        <f t="shared" si="0"/>
        <v>294915</v>
      </c>
      <c r="I18" s="15"/>
      <c r="J18" s="183"/>
      <c r="K18" s="15"/>
      <c r="L18" s="421">
        <v>10</v>
      </c>
      <c r="M18" s="422">
        <v>0</v>
      </c>
      <c r="N18" s="423">
        <f t="shared" si="1"/>
        <v>0</v>
      </c>
      <c r="O18" s="420"/>
      <c r="P18" s="423">
        <f t="shared" si="2"/>
        <v>0</v>
      </c>
    </row>
    <row r="19" spans="1:16" ht="10.5" customHeight="1">
      <c r="A19" s="1"/>
      <c r="B19" s="188"/>
      <c r="C19" s="355" t="s">
        <v>537</v>
      </c>
      <c r="D19" s="355" t="s">
        <v>416</v>
      </c>
      <c r="E19" s="182"/>
      <c r="F19" s="26">
        <v>6418</v>
      </c>
      <c r="H19" s="19">
        <f t="shared" si="0"/>
        <v>288497</v>
      </c>
      <c r="I19" s="15"/>
      <c r="J19" s="183"/>
      <c r="K19" s="15"/>
      <c r="L19" s="421">
        <v>5</v>
      </c>
      <c r="M19" s="422">
        <v>0</v>
      </c>
      <c r="N19" s="423">
        <f t="shared" si="1"/>
        <v>0</v>
      </c>
      <c r="O19" s="420"/>
      <c r="P19" s="423">
        <f t="shared" si="2"/>
        <v>0</v>
      </c>
    </row>
    <row r="20" spans="1:16" ht="10.5" customHeight="1" thickBot="1">
      <c r="A20" s="1"/>
      <c r="B20" s="188"/>
      <c r="C20" s="355" t="s">
        <v>233</v>
      </c>
      <c r="D20" s="355" t="s">
        <v>416</v>
      </c>
      <c r="F20" s="26">
        <v>6600</v>
      </c>
      <c r="G20" s="182"/>
      <c r="H20" s="19">
        <f t="shared" si="0"/>
        <v>281897</v>
      </c>
      <c r="I20" s="15"/>
      <c r="J20" s="183"/>
      <c r="K20" s="15"/>
      <c r="L20" s="424">
        <v>1</v>
      </c>
      <c r="M20" s="425">
        <v>0</v>
      </c>
      <c r="N20" s="423">
        <f t="shared" si="1"/>
        <v>0</v>
      </c>
      <c r="O20" s="420"/>
      <c r="P20" s="423">
        <f t="shared" si="2"/>
        <v>0</v>
      </c>
    </row>
    <row r="21" spans="1:16" ht="10.5" customHeight="1" thickBot="1">
      <c r="A21" s="1"/>
      <c r="B21" s="188"/>
      <c r="C21" s="355" t="s">
        <v>359</v>
      </c>
      <c r="D21" s="355" t="s">
        <v>776</v>
      </c>
      <c r="E21" s="182"/>
      <c r="F21" s="26">
        <v>16000</v>
      </c>
      <c r="H21" s="19">
        <f t="shared" si="0"/>
        <v>265897</v>
      </c>
      <c r="I21" s="15"/>
      <c r="J21" s="183"/>
      <c r="K21" s="15"/>
      <c r="L21" s="426"/>
      <c r="M21" s="427" t="s">
        <v>166</v>
      </c>
      <c r="N21" s="423">
        <f>SUM(N10:N20)</f>
        <v>0</v>
      </c>
      <c r="O21" s="428" t="s">
        <v>584</v>
      </c>
      <c r="P21" s="423">
        <f>SUM(P10:P20)</f>
        <v>0</v>
      </c>
    </row>
    <row r="22" spans="1:16" ht="10.5" customHeight="1" thickBot="1">
      <c r="A22" s="1"/>
      <c r="B22" s="188"/>
      <c r="C22" s="355" t="s">
        <v>264</v>
      </c>
      <c r="D22" s="355" t="s">
        <v>508</v>
      </c>
      <c r="E22" s="182"/>
      <c r="F22" s="26">
        <v>2480</v>
      </c>
      <c r="G22" s="182"/>
      <c r="H22" s="19">
        <f t="shared" si="0"/>
        <v>263417</v>
      </c>
      <c r="I22" s="15"/>
      <c r="J22" s="183"/>
      <c r="K22" s="15"/>
      <c r="L22" s="429"/>
      <c r="M22" s="430" t="s">
        <v>135</v>
      </c>
      <c r="N22" s="423"/>
      <c r="O22" s="431">
        <f>+E138-N21</f>
        <v>31668</v>
      </c>
      <c r="P22" s="420"/>
    </row>
    <row r="23" spans="1:16" ht="10.5" customHeight="1">
      <c r="A23" s="1"/>
      <c r="B23" s="188">
        <v>41283</v>
      </c>
      <c r="C23" s="355" t="s">
        <v>690</v>
      </c>
      <c r="D23" s="355" t="s">
        <v>777</v>
      </c>
      <c r="E23" s="182"/>
      <c r="F23" s="26">
        <v>6180</v>
      </c>
      <c r="G23" s="3"/>
      <c r="H23" s="19">
        <f t="shared" si="0"/>
        <v>257237</v>
      </c>
      <c r="I23" s="15"/>
      <c r="J23" s="183"/>
      <c r="K23" s="15"/>
      <c r="L23" s="15"/>
      <c r="M23" s="186"/>
      <c r="N23" s="372"/>
      <c r="O23" s="15"/>
      <c r="P23" s="15"/>
    </row>
    <row r="24" spans="1:16" ht="10.5" customHeight="1" thickBot="1">
      <c r="A24" s="188"/>
      <c r="B24" s="188"/>
      <c r="C24" s="355" t="s">
        <v>778</v>
      </c>
      <c r="D24" s="355" t="s">
        <v>189</v>
      </c>
      <c r="E24" s="182"/>
      <c r="F24" s="26">
        <v>3780</v>
      </c>
      <c r="G24" s="3"/>
      <c r="H24" s="19">
        <f t="shared" si="0"/>
        <v>253457</v>
      </c>
      <c r="I24" s="15"/>
      <c r="J24" s="183"/>
      <c r="K24" s="345"/>
      <c r="L24" s="338"/>
      <c r="M24" s="376"/>
      <c r="N24" s="339"/>
      <c r="O24" s="15"/>
      <c r="P24" s="15"/>
    </row>
    <row r="25" spans="1:16" ht="10.5" customHeight="1" thickBot="1">
      <c r="A25" s="188"/>
      <c r="B25" s="31"/>
      <c r="C25" s="355" t="s">
        <v>225</v>
      </c>
      <c r="D25" s="355" t="s">
        <v>508</v>
      </c>
      <c r="E25" s="182"/>
      <c r="F25" s="26">
        <v>2480</v>
      </c>
      <c r="G25" s="3"/>
      <c r="H25" s="19">
        <f t="shared" si="0"/>
        <v>250977</v>
      </c>
      <c r="I25" s="15"/>
      <c r="J25" s="183"/>
      <c r="K25" s="345"/>
      <c r="L25" s="405" t="s">
        <v>713</v>
      </c>
      <c r="M25" s="406">
        <f>(H132-P21)</f>
        <v>31668</v>
      </c>
      <c r="N25" s="338"/>
      <c r="O25" s="15"/>
      <c r="P25" s="15"/>
    </row>
    <row r="26" spans="1:16" ht="10.5" customHeight="1">
      <c r="A26" s="188"/>
      <c r="B26" s="31"/>
      <c r="C26" s="355" t="s">
        <v>233</v>
      </c>
      <c r="D26" s="355" t="s">
        <v>508</v>
      </c>
      <c r="E26" s="182"/>
      <c r="F26" s="26">
        <v>2480</v>
      </c>
      <c r="G26" s="3"/>
      <c r="H26" s="19">
        <f t="shared" si="0"/>
        <v>248497</v>
      </c>
      <c r="I26" s="15"/>
      <c r="J26" s="183"/>
      <c r="K26" s="345"/>
      <c r="L26" s="345"/>
      <c r="M26" s="376"/>
      <c r="N26" s="338"/>
      <c r="O26" s="15"/>
      <c r="P26" s="15"/>
    </row>
    <row r="27" spans="1:17" ht="10.5" customHeight="1">
      <c r="A27" s="188"/>
      <c r="B27" s="31"/>
      <c r="C27" s="363" t="s">
        <v>231</v>
      </c>
      <c r="D27" s="355" t="s">
        <v>508</v>
      </c>
      <c r="E27" s="182"/>
      <c r="F27" s="26">
        <v>3100</v>
      </c>
      <c r="G27" s="3"/>
      <c r="H27" s="19">
        <f t="shared" si="0"/>
        <v>245397</v>
      </c>
      <c r="I27" s="15"/>
      <c r="J27" s="183"/>
      <c r="K27" s="345"/>
      <c r="L27" s="339"/>
      <c r="M27" s="432"/>
      <c r="N27" s="339"/>
      <c r="O27" s="366"/>
      <c r="P27" s="366"/>
      <c r="Q27" s="106"/>
    </row>
    <row r="28" spans="1:17" ht="10.5" customHeight="1">
      <c r="A28" s="188"/>
      <c r="B28" s="188"/>
      <c r="C28" s="355" t="s">
        <v>223</v>
      </c>
      <c r="D28" s="356" t="s">
        <v>416</v>
      </c>
      <c r="E28" s="182"/>
      <c r="F28" s="26">
        <v>6030</v>
      </c>
      <c r="G28" s="3"/>
      <c r="H28" s="19">
        <f t="shared" si="0"/>
        <v>239367</v>
      </c>
      <c r="I28" s="15"/>
      <c r="J28" s="183"/>
      <c r="K28" s="15"/>
      <c r="L28" s="434"/>
      <c r="M28" s="435"/>
      <c r="N28" s="435"/>
      <c r="O28" s="436"/>
      <c r="P28" s="366"/>
      <c r="Q28" s="106"/>
    </row>
    <row r="29" spans="1:17" ht="10.5" customHeight="1">
      <c r="A29" s="188"/>
      <c r="B29" s="31"/>
      <c r="C29" s="355" t="s">
        <v>231</v>
      </c>
      <c r="D29" s="356" t="s">
        <v>441</v>
      </c>
      <c r="E29" s="182"/>
      <c r="F29" s="26">
        <v>2350</v>
      </c>
      <c r="G29" s="3"/>
      <c r="H29" s="19">
        <f t="shared" si="0"/>
        <v>237017</v>
      </c>
      <c r="I29" s="15"/>
      <c r="J29" s="183"/>
      <c r="K29" s="15"/>
      <c r="L29" s="339"/>
      <c r="M29" s="432"/>
      <c r="N29" s="339"/>
      <c r="O29" s="366"/>
      <c r="P29" s="339"/>
      <c r="Q29" s="106"/>
    </row>
    <row r="30" spans="1:17" ht="10.5" customHeight="1">
      <c r="A30" s="188"/>
      <c r="B30" s="188">
        <v>41649</v>
      </c>
      <c r="C30" s="355" t="s">
        <v>788</v>
      </c>
      <c r="D30" s="356" t="s">
        <v>789</v>
      </c>
      <c r="E30" s="3"/>
      <c r="F30" s="26">
        <v>6200</v>
      </c>
      <c r="G30" s="3"/>
      <c r="H30" s="19">
        <f t="shared" si="0"/>
        <v>230817</v>
      </c>
      <c r="I30" s="15"/>
      <c r="J30" s="183"/>
      <c r="K30" s="15"/>
      <c r="L30" s="339"/>
      <c r="M30" s="432"/>
      <c r="N30" s="339"/>
      <c r="O30" s="366"/>
      <c r="P30" s="339"/>
      <c r="Q30" s="106"/>
    </row>
    <row r="31" spans="1:17" ht="10.5" customHeight="1">
      <c r="A31" s="188"/>
      <c r="B31" s="31"/>
      <c r="C31" s="364" t="s">
        <v>223</v>
      </c>
      <c r="D31" s="356" t="s">
        <v>790</v>
      </c>
      <c r="E31" s="3"/>
      <c r="F31" s="26">
        <v>6000</v>
      </c>
      <c r="G31" s="3"/>
      <c r="H31" s="19">
        <f t="shared" si="0"/>
        <v>224817</v>
      </c>
      <c r="I31" s="15"/>
      <c r="J31" s="183"/>
      <c r="K31" s="15"/>
      <c r="L31" s="339"/>
      <c r="M31" s="432"/>
      <c r="N31" s="339"/>
      <c r="O31" s="366"/>
      <c r="P31" s="339"/>
      <c r="Q31" s="106"/>
    </row>
    <row r="32" spans="1:17" ht="10.5" customHeight="1">
      <c r="A32" s="188"/>
      <c r="B32" s="188"/>
      <c r="C32" s="355" t="s">
        <v>222</v>
      </c>
      <c r="D32" s="355" t="s">
        <v>791</v>
      </c>
      <c r="E32" s="182">
        <v>1338</v>
      </c>
      <c r="F32" s="26">
        <v>6000</v>
      </c>
      <c r="G32" s="3"/>
      <c r="H32" s="19">
        <f t="shared" si="0"/>
        <v>220155</v>
      </c>
      <c r="I32" s="15"/>
      <c r="J32" s="183"/>
      <c r="K32" s="15"/>
      <c r="L32" s="339"/>
      <c r="M32" s="432"/>
      <c r="N32" s="339"/>
      <c r="O32" s="366"/>
      <c r="P32" s="339"/>
      <c r="Q32" s="106"/>
    </row>
    <row r="33" spans="1:17" ht="10.5" customHeight="1">
      <c r="A33" s="188"/>
      <c r="B33" s="31"/>
      <c r="C33" s="355" t="s">
        <v>792</v>
      </c>
      <c r="D33" s="355" t="s">
        <v>639</v>
      </c>
      <c r="E33" s="182">
        <v>50</v>
      </c>
      <c r="F33" s="26">
        <v>6000</v>
      </c>
      <c r="G33" s="3"/>
      <c r="H33" s="19">
        <f t="shared" si="0"/>
        <v>214205</v>
      </c>
      <c r="I33" s="15"/>
      <c r="J33" s="183"/>
      <c r="K33" s="15"/>
      <c r="L33" s="339"/>
      <c r="M33" s="432"/>
      <c r="N33" s="339"/>
      <c r="O33" s="366"/>
      <c r="P33" s="339"/>
      <c r="Q33" s="106"/>
    </row>
    <row r="34" spans="1:17" ht="10.5" customHeight="1">
      <c r="A34" s="188"/>
      <c r="B34" s="188"/>
      <c r="C34" s="355" t="s">
        <v>453</v>
      </c>
      <c r="D34" s="355" t="s">
        <v>416</v>
      </c>
      <c r="E34" s="182"/>
      <c r="F34" s="26">
        <v>6000</v>
      </c>
      <c r="G34" s="3"/>
      <c r="H34" s="19">
        <f t="shared" si="0"/>
        <v>208205</v>
      </c>
      <c r="I34" s="15"/>
      <c r="J34" s="183"/>
      <c r="K34" s="15"/>
      <c r="L34" s="339"/>
      <c r="M34" s="432"/>
      <c r="N34" s="339"/>
      <c r="O34" s="366"/>
      <c r="P34" s="339"/>
      <c r="Q34" s="106"/>
    </row>
    <row r="35" spans="1:17" ht="10.5" customHeight="1">
      <c r="A35" s="188"/>
      <c r="B35" s="188"/>
      <c r="C35" s="355" t="s">
        <v>234</v>
      </c>
      <c r="D35" s="355" t="s">
        <v>189</v>
      </c>
      <c r="E35" s="182"/>
      <c r="F35" s="26">
        <v>6804</v>
      </c>
      <c r="G35" s="3"/>
      <c r="H35" s="19">
        <f t="shared" si="0"/>
        <v>201401</v>
      </c>
      <c r="I35" s="15"/>
      <c r="J35" s="183"/>
      <c r="K35" s="15"/>
      <c r="L35" s="339"/>
      <c r="M35" s="432"/>
      <c r="N35" s="339"/>
      <c r="O35" s="366"/>
      <c r="P35" s="339"/>
      <c r="Q35" s="106"/>
    </row>
    <row r="36" spans="1:17" ht="10.5" customHeight="1">
      <c r="A36" s="188"/>
      <c r="B36" s="188"/>
      <c r="C36" s="355" t="s">
        <v>231</v>
      </c>
      <c r="D36" s="355" t="s">
        <v>798</v>
      </c>
      <c r="E36" s="182"/>
      <c r="F36" s="413">
        <v>23370</v>
      </c>
      <c r="G36" s="3"/>
      <c r="H36" s="19">
        <f t="shared" si="0"/>
        <v>178031</v>
      </c>
      <c r="I36" s="15"/>
      <c r="J36" s="183"/>
      <c r="K36" s="15"/>
      <c r="L36" s="339"/>
      <c r="M36" s="432"/>
      <c r="N36" s="339"/>
      <c r="O36" s="366"/>
      <c r="P36" s="339"/>
      <c r="Q36" s="106"/>
    </row>
    <row r="37" spans="1:17" ht="10.5" customHeight="1">
      <c r="A37" s="187"/>
      <c r="B37" s="187"/>
      <c r="C37" s="355" t="s">
        <v>326</v>
      </c>
      <c r="D37" s="357" t="s">
        <v>416</v>
      </c>
      <c r="E37" s="183"/>
      <c r="F37" s="26">
        <v>6000</v>
      </c>
      <c r="G37" s="3"/>
      <c r="H37" s="19">
        <f t="shared" si="0"/>
        <v>172031</v>
      </c>
      <c r="I37" s="15"/>
      <c r="J37" s="3"/>
      <c r="K37" s="15"/>
      <c r="L37" s="339"/>
      <c r="M37" s="432"/>
      <c r="N37" s="339"/>
      <c r="O37" s="366"/>
      <c r="P37" s="339"/>
      <c r="Q37" s="106"/>
    </row>
    <row r="38" spans="1:17" ht="10.5" customHeight="1">
      <c r="A38" s="187"/>
      <c r="B38" s="187">
        <v>41654</v>
      </c>
      <c r="C38" s="355" t="s">
        <v>681</v>
      </c>
      <c r="D38" s="357" t="s">
        <v>508</v>
      </c>
      <c r="E38" s="183"/>
      <c r="F38" s="26">
        <v>8279</v>
      </c>
      <c r="G38" s="3"/>
      <c r="H38" s="19">
        <f t="shared" si="0"/>
        <v>163752</v>
      </c>
      <c r="I38" s="15"/>
      <c r="J38" s="3"/>
      <c r="K38" s="15"/>
      <c r="L38" s="339"/>
      <c r="M38" s="432"/>
      <c r="N38" s="339"/>
      <c r="O38" s="366"/>
      <c r="P38" s="339"/>
      <c r="Q38" s="106"/>
    </row>
    <row r="39" spans="1:17" ht="10.5" customHeight="1">
      <c r="A39" s="187"/>
      <c r="B39" s="187"/>
      <c r="C39" s="355" t="s">
        <v>463</v>
      </c>
      <c r="D39" s="357" t="s">
        <v>189</v>
      </c>
      <c r="E39" s="183"/>
      <c r="F39" s="26">
        <v>7884</v>
      </c>
      <c r="G39" s="3"/>
      <c r="H39" s="19">
        <f t="shared" si="0"/>
        <v>155868</v>
      </c>
      <c r="I39" s="15"/>
      <c r="J39" s="3"/>
      <c r="K39" s="15"/>
      <c r="L39" s="339"/>
      <c r="M39" s="432"/>
      <c r="N39" s="339"/>
      <c r="O39" s="366"/>
      <c r="P39" s="339"/>
      <c r="Q39" s="106"/>
    </row>
    <row r="40" spans="1:17" ht="10.5" customHeight="1">
      <c r="A40" s="187"/>
      <c r="B40" s="187"/>
      <c r="C40" s="355" t="s">
        <v>463</v>
      </c>
      <c r="D40" s="357" t="s">
        <v>441</v>
      </c>
      <c r="E40" s="340">
        <v>3106</v>
      </c>
      <c r="F40" s="26">
        <v>6000</v>
      </c>
      <c r="G40" s="3"/>
      <c r="H40" s="19">
        <f t="shared" si="0"/>
        <v>152974</v>
      </c>
      <c r="I40" s="15"/>
      <c r="J40" s="3"/>
      <c r="K40" s="15"/>
      <c r="L40" s="339"/>
      <c r="M40" s="432"/>
      <c r="N40" s="339"/>
      <c r="O40" s="432"/>
      <c r="P40" s="339"/>
      <c r="Q40" s="106"/>
    </row>
    <row r="41" spans="1:17" ht="10.5" customHeight="1">
      <c r="A41" s="187"/>
      <c r="B41" s="187"/>
      <c r="C41" s="355" t="s">
        <v>359</v>
      </c>
      <c r="D41" s="357" t="s">
        <v>441</v>
      </c>
      <c r="E41" s="183"/>
      <c r="F41" s="26">
        <v>4400</v>
      </c>
      <c r="G41" s="3"/>
      <c r="H41" s="19">
        <f t="shared" si="0"/>
        <v>148574</v>
      </c>
      <c r="I41" s="15"/>
      <c r="J41" s="3"/>
      <c r="K41" s="15"/>
      <c r="L41" s="339"/>
      <c r="M41" s="432"/>
      <c r="N41" s="339"/>
      <c r="O41" s="437"/>
      <c r="P41" s="366"/>
      <c r="Q41" s="106"/>
    </row>
    <row r="42" spans="1:17" ht="10.5" customHeight="1">
      <c r="A42" s="187"/>
      <c r="B42" s="187"/>
      <c r="C42" s="355" t="s">
        <v>406</v>
      </c>
      <c r="D42" s="357" t="s">
        <v>797</v>
      </c>
      <c r="E42" s="183"/>
      <c r="F42" s="26">
        <v>12001</v>
      </c>
      <c r="G42" s="3"/>
      <c r="H42" s="19">
        <f t="shared" si="0"/>
        <v>136573</v>
      </c>
      <c r="I42" s="15"/>
      <c r="J42" s="3"/>
      <c r="K42" s="15"/>
      <c r="L42" s="366"/>
      <c r="M42" s="432"/>
      <c r="N42" s="339"/>
      <c r="O42" s="366"/>
      <c r="P42" s="366"/>
      <c r="Q42" s="106"/>
    </row>
    <row r="43" spans="1:17" ht="10.5" customHeight="1">
      <c r="A43" s="187"/>
      <c r="B43" s="187"/>
      <c r="C43" s="355" t="s">
        <v>231</v>
      </c>
      <c r="D43" s="357" t="s">
        <v>441</v>
      </c>
      <c r="E43" s="183"/>
      <c r="F43" s="26">
        <v>6400</v>
      </c>
      <c r="G43" s="3"/>
      <c r="H43" s="19">
        <f t="shared" si="0"/>
        <v>130173</v>
      </c>
      <c r="I43" s="15"/>
      <c r="J43" s="3"/>
      <c r="K43" s="15"/>
      <c r="L43" s="339"/>
      <c r="M43" s="432"/>
      <c r="N43" s="339"/>
      <c r="O43" s="366"/>
      <c r="P43" s="366"/>
      <c r="Q43" s="106"/>
    </row>
    <row r="44" spans="1:17" ht="10.5" customHeight="1">
      <c r="A44" s="187"/>
      <c r="B44" s="187"/>
      <c r="C44" s="355" t="s">
        <v>231</v>
      </c>
      <c r="D44" s="357" t="s">
        <v>802</v>
      </c>
      <c r="E44" s="183"/>
      <c r="F44" s="26">
        <v>2600</v>
      </c>
      <c r="G44" s="3"/>
      <c r="H44" s="19">
        <f t="shared" si="0"/>
        <v>127573</v>
      </c>
      <c r="I44" s="15"/>
      <c r="J44" s="3"/>
      <c r="K44" s="15"/>
      <c r="L44" s="438"/>
      <c r="M44" s="439"/>
      <c r="N44" s="339"/>
      <c r="O44" s="366"/>
      <c r="P44" s="366"/>
      <c r="Q44" s="106"/>
    </row>
    <row r="45" spans="1:17" ht="10.5" customHeight="1">
      <c r="A45" s="187"/>
      <c r="B45" s="187"/>
      <c r="C45" s="355" t="s">
        <v>233</v>
      </c>
      <c r="D45" s="357" t="s">
        <v>189</v>
      </c>
      <c r="E45" s="183"/>
      <c r="F45" s="26">
        <v>13576</v>
      </c>
      <c r="G45" s="3"/>
      <c r="H45" s="19">
        <f t="shared" si="0"/>
        <v>113997</v>
      </c>
      <c r="I45" s="15"/>
      <c r="J45" s="3"/>
      <c r="K45" s="15"/>
      <c r="L45" s="399"/>
      <c r="M45" s="433"/>
      <c r="N45" s="339"/>
      <c r="O45" s="366"/>
      <c r="P45" s="366"/>
      <c r="Q45" s="106"/>
    </row>
    <row r="46" spans="1:16" ht="10.5" customHeight="1">
      <c r="A46" s="187"/>
      <c r="B46" s="187">
        <v>41655</v>
      </c>
      <c r="C46" s="355" t="s">
        <v>234</v>
      </c>
      <c r="D46" s="357" t="s">
        <v>189</v>
      </c>
      <c r="E46" s="183"/>
      <c r="F46" s="26">
        <v>0</v>
      </c>
      <c r="G46" s="3"/>
      <c r="H46" s="19">
        <f t="shared" si="0"/>
        <v>113997</v>
      </c>
      <c r="I46" s="15"/>
      <c r="J46" s="3"/>
      <c r="K46" s="15"/>
      <c r="L46" s="399"/>
      <c r="M46" s="400"/>
      <c r="N46" s="338"/>
      <c r="O46" s="15"/>
      <c r="P46" s="15"/>
    </row>
    <row r="47" spans="1:16" ht="10.5" customHeight="1">
      <c r="A47" s="187"/>
      <c r="B47" s="187"/>
      <c r="C47" s="355" t="s">
        <v>234</v>
      </c>
      <c r="D47" s="357" t="s">
        <v>189</v>
      </c>
      <c r="E47" s="183"/>
      <c r="F47" s="26">
        <v>11340</v>
      </c>
      <c r="G47" s="3"/>
      <c r="H47" s="19">
        <f t="shared" si="0"/>
        <v>102657</v>
      </c>
      <c r="I47" s="15"/>
      <c r="J47" s="3"/>
      <c r="K47" s="15"/>
      <c r="L47" s="399"/>
      <c r="M47" s="400"/>
      <c r="N47" s="338"/>
      <c r="O47" s="15"/>
      <c r="P47" s="15"/>
    </row>
    <row r="48" spans="1:16" ht="10.5" customHeight="1">
      <c r="A48" s="187"/>
      <c r="B48" s="187"/>
      <c r="C48" s="355" t="s">
        <v>226</v>
      </c>
      <c r="D48" s="357" t="s">
        <v>416</v>
      </c>
      <c r="E48" s="183"/>
      <c r="F48" s="26">
        <v>6000</v>
      </c>
      <c r="G48" s="3"/>
      <c r="H48" s="19">
        <f t="shared" si="0"/>
        <v>96657</v>
      </c>
      <c r="I48" s="15"/>
      <c r="J48" s="3"/>
      <c r="K48" s="15"/>
      <c r="L48" s="399"/>
      <c r="M48" s="400"/>
      <c r="N48" s="338"/>
      <c r="O48" s="15"/>
      <c r="P48" s="15"/>
    </row>
    <row r="49" spans="1:16" ht="10.5" customHeight="1">
      <c r="A49" s="187"/>
      <c r="B49" s="187"/>
      <c r="C49" s="355" t="s">
        <v>803</v>
      </c>
      <c r="D49" s="357" t="s">
        <v>415</v>
      </c>
      <c r="E49" s="183"/>
      <c r="F49" s="26">
        <v>1240</v>
      </c>
      <c r="G49" s="3"/>
      <c r="H49" s="19">
        <f t="shared" si="0"/>
        <v>95417</v>
      </c>
      <c r="I49" s="15"/>
      <c r="J49" s="3"/>
      <c r="K49" s="15"/>
      <c r="L49" s="399"/>
      <c r="M49" s="400"/>
      <c r="N49" s="338"/>
      <c r="O49" s="15"/>
      <c r="P49" s="15"/>
    </row>
    <row r="50" spans="1:16" ht="10.5" customHeight="1">
      <c r="A50" s="187"/>
      <c r="B50" s="187"/>
      <c r="C50" s="355" t="s">
        <v>233</v>
      </c>
      <c r="D50" s="357" t="s">
        <v>189</v>
      </c>
      <c r="E50" s="183"/>
      <c r="F50" s="26">
        <v>4818</v>
      </c>
      <c r="G50" s="3"/>
      <c r="H50" s="19">
        <f t="shared" si="0"/>
        <v>90599</v>
      </c>
      <c r="I50" s="15"/>
      <c r="J50" s="3"/>
      <c r="K50" s="15"/>
      <c r="L50" s="399"/>
      <c r="M50" s="400"/>
      <c r="N50" s="338"/>
      <c r="O50" s="15"/>
      <c r="P50" s="15"/>
    </row>
    <row r="51" spans="1:16" ht="10.5" customHeight="1">
      <c r="A51" s="187"/>
      <c r="B51" s="187">
        <v>41656</v>
      </c>
      <c r="C51" s="355" t="s">
        <v>231</v>
      </c>
      <c r="D51" s="357" t="s">
        <v>804</v>
      </c>
      <c r="E51" s="183"/>
      <c r="F51" s="26">
        <v>4440</v>
      </c>
      <c r="G51" s="3"/>
      <c r="H51" s="19">
        <f t="shared" si="0"/>
        <v>86159</v>
      </c>
      <c r="I51" s="15"/>
      <c r="J51" s="3"/>
      <c r="K51" s="15"/>
      <c r="L51" s="399"/>
      <c r="M51" s="400"/>
      <c r="N51" s="338"/>
      <c r="O51" s="15"/>
      <c r="P51" s="15"/>
    </row>
    <row r="52" spans="1:16" ht="10.5" customHeight="1">
      <c r="A52" s="187"/>
      <c r="B52" s="187"/>
      <c r="C52" s="355" t="s">
        <v>805</v>
      </c>
      <c r="D52" s="357" t="s">
        <v>415</v>
      </c>
      <c r="E52" s="183"/>
      <c r="F52" s="26">
        <v>2480</v>
      </c>
      <c r="G52" s="3"/>
      <c r="H52" s="19">
        <f t="shared" si="0"/>
        <v>83679</v>
      </c>
      <c r="I52" s="15"/>
      <c r="J52" s="3"/>
      <c r="K52" s="15"/>
      <c r="L52" s="399"/>
      <c r="M52" s="400"/>
      <c r="N52" s="338"/>
      <c r="O52" s="15"/>
      <c r="P52" s="15"/>
    </row>
    <row r="53" spans="1:16" ht="10.5" customHeight="1">
      <c r="A53" s="187"/>
      <c r="B53" s="187"/>
      <c r="C53" s="355" t="s">
        <v>290</v>
      </c>
      <c r="D53" s="357" t="s">
        <v>416</v>
      </c>
      <c r="E53" s="183"/>
      <c r="F53" s="26">
        <v>6000</v>
      </c>
      <c r="G53" s="3"/>
      <c r="H53" s="19">
        <f t="shared" si="0"/>
        <v>77679</v>
      </c>
      <c r="I53" s="15"/>
      <c r="J53" s="3"/>
      <c r="K53" s="15"/>
      <c r="L53" s="399"/>
      <c r="M53" s="400"/>
      <c r="N53" s="338"/>
      <c r="O53" s="15"/>
      <c r="P53" s="15"/>
    </row>
    <row r="54" spans="1:16" ht="10.5" customHeight="1">
      <c r="A54" s="187"/>
      <c r="B54" s="187"/>
      <c r="C54" s="355" t="s">
        <v>588</v>
      </c>
      <c r="D54" s="357" t="s">
        <v>812</v>
      </c>
      <c r="E54" s="183"/>
      <c r="F54" s="26">
        <v>17190</v>
      </c>
      <c r="G54" s="3"/>
      <c r="H54" s="19">
        <f t="shared" si="0"/>
        <v>60489</v>
      </c>
      <c r="I54" s="15"/>
      <c r="J54" s="3"/>
      <c r="K54" s="15"/>
      <c r="L54" s="399"/>
      <c r="M54" s="400"/>
      <c r="N54" s="338"/>
      <c r="O54" s="15"/>
      <c r="P54" s="15"/>
    </row>
    <row r="55" spans="1:16" ht="10.5" customHeight="1">
      <c r="A55" s="187"/>
      <c r="B55" s="187"/>
      <c r="C55" s="355" t="s">
        <v>264</v>
      </c>
      <c r="D55" s="357" t="s">
        <v>416</v>
      </c>
      <c r="E55" s="183"/>
      <c r="F55" s="26">
        <v>6000</v>
      </c>
      <c r="G55" s="3"/>
      <c r="H55" s="19">
        <f t="shared" si="0"/>
        <v>54489</v>
      </c>
      <c r="I55" s="15"/>
      <c r="J55" s="3"/>
      <c r="K55" s="15"/>
      <c r="L55" s="399"/>
      <c r="M55" s="400"/>
      <c r="N55" s="338"/>
      <c r="O55" s="15"/>
      <c r="P55" s="15"/>
    </row>
    <row r="56" spans="1:16" ht="10.5" customHeight="1">
      <c r="A56" s="187"/>
      <c r="B56" s="187"/>
      <c r="C56" s="355" t="s">
        <v>290</v>
      </c>
      <c r="D56" s="357" t="s">
        <v>416</v>
      </c>
      <c r="E56" s="183"/>
      <c r="F56" s="26">
        <v>6000</v>
      </c>
      <c r="G56" s="182">
        <v>50</v>
      </c>
      <c r="H56" s="19">
        <f t="shared" si="0"/>
        <v>48439</v>
      </c>
      <c r="I56" s="15"/>
      <c r="J56" s="3"/>
      <c r="K56" s="15"/>
      <c r="L56" s="399"/>
      <c r="M56" s="400"/>
      <c r="N56" s="338"/>
      <c r="O56" s="15"/>
      <c r="P56" s="15"/>
    </row>
    <row r="57" spans="1:16" ht="10.5" customHeight="1">
      <c r="A57" s="187"/>
      <c r="B57" s="187"/>
      <c r="C57" s="355" t="s">
        <v>231</v>
      </c>
      <c r="D57" s="357" t="s">
        <v>811</v>
      </c>
      <c r="E57" s="183"/>
      <c r="F57" s="440">
        <v>3430</v>
      </c>
      <c r="G57" s="293"/>
      <c r="H57" s="441">
        <f t="shared" si="0"/>
        <v>45009</v>
      </c>
      <c r="I57" s="442"/>
      <c r="J57" s="3"/>
      <c r="K57" s="15"/>
      <c r="L57" s="399"/>
      <c r="M57" s="400"/>
      <c r="N57" s="338"/>
      <c r="O57" s="15"/>
      <c r="P57" s="15"/>
    </row>
    <row r="58" spans="1:16" ht="10.5" customHeight="1">
      <c r="A58" s="187"/>
      <c r="B58" s="187"/>
      <c r="C58" s="355" t="s">
        <v>814</v>
      </c>
      <c r="D58" s="357" t="s">
        <v>813</v>
      </c>
      <c r="E58" s="183"/>
      <c r="F58" s="416">
        <v>6000</v>
      </c>
      <c r="G58" s="3"/>
      <c r="H58" s="19">
        <f t="shared" si="0"/>
        <v>39009</v>
      </c>
      <c r="I58" s="15"/>
      <c r="J58" s="3"/>
      <c r="K58" s="15"/>
      <c r="L58" s="399"/>
      <c r="M58" s="400"/>
      <c r="N58" s="338"/>
      <c r="O58" s="15"/>
      <c r="P58" s="15"/>
    </row>
    <row r="59" spans="1:16" ht="21.75" customHeight="1">
      <c r="A59" s="187"/>
      <c r="B59" s="187"/>
      <c r="C59" s="355" t="s">
        <v>815</v>
      </c>
      <c r="D59" s="357" t="s">
        <v>816</v>
      </c>
      <c r="E59" s="183"/>
      <c r="F59" s="416">
        <v>6800</v>
      </c>
      <c r="G59" s="3"/>
      <c r="H59" s="19">
        <f t="shared" si="0"/>
        <v>32209</v>
      </c>
      <c r="I59" s="15"/>
      <c r="J59" s="3"/>
      <c r="K59" s="15"/>
      <c r="L59" s="399"/>
      <c r="M59" s="400"/>
      <c r="N59" s="338"/>
      <c r="O59" s="15"/>
      <c r="P59" s="15"/>
    </row>
    <row r="60" spans="1:16" ht="10.5" customHeight="1">
      <c r="A60" s="187"/>
      <c r="B60" s="187"/>
      <c r="C60" s="355" t="s">
        <v>113</v>
      </c>
      <c r="D60" s="357" t="s">
        <v>818</v>
      </c>
      <c r="E60" s="183"/>
      <c r="F60" s="416">
        <v>8390</v>
      </c>
      <c r="G60" s="3"/>
      <c r="H60" s="19">
        <f aca="true" t="shared" si="3" ref="H60:H129">(E60+H59)-SUM(F60:G60)</f>
        <v>23819</v>
      </c>
      <c r="I60" s="15"/>
      <c r="J60" s="3"/>
      <c r="K60" s="15"/>
      <c r="L60" s="399"/>
      <c r="M60" s="400"/>
      <c r="N60" s="338"/>
      <c r="O60" s="15"/>
      <c r="P60" s="15"/>
    </row>
    <row r="61" spans="1:16" ht="10.5" customHeight="1">
      <c r="A61" s="187"/>
      <c r="B61" s="187">
        <v>41660</v>
      </c>
      <c r="C61" s="355" t="s">
        <v>788</v>
      </c>
      <c r="D61" s="357" t="s">
        <v>821</v>
      </c>
      <c r="E61" s="183"/>
      <c r="F61" s="416">
        <v>1240</v>
      </c>
      <c r="G61" s="3"/>
      <c r="H61" s="19">
        <f t="shared" si="3"/>
        <v>22579</v>
      </c>
      <c r="I61" s="15"/>
      <c r="J61" s="3"/>
      <c r="K61" s="15"/>
      <c r="L61" s="399"/>
      <c r="M61" s="400"/>
      <c r="N61" s="338"/>
      <c r="O61" s="15"/>
      <c r="P61" s="15"/>
    </row>
    <row r="62" spans="1:16" ht="10.5" customHeight="1">
      <c r="A62" s="187"/>
      <c r="B62" s="187">
        <v>41660</v>
      </c>
      <c r="C62" s="355" t="s">
        <v>788</v>
      </c>
      <c r="D62" s="357" t="s">
        <v>416</v>
      </c>
      <c r="E62" s="183"/>
      <c r="F62" s="416">
        <v>6000</v>
      </c>
      <c r="G62" s="3"/>
      <c r="H62" s="19">
        <f t="shared" si="3"/>
        <v>16579</v>
      </c>
      <c r="I62" s="15"/>
      <c r="J62" s="3"/>
      <c r="K62" s="15"/>
      <c r="L62" s="399"/>
      <c r="M62" s="400"/>
      <c r="N62" s="338"/>
      <c r="O62" s="15"/>
      <c r="P62" s="15"/>
    </row>
    <row r="63" spans="1:16" ht="10.5" customHeight="1">
      <c r="A63" s="187"/>
      <c r="B63" s="187">
        <v>41660</v>
      </c>
      <c r="C63" s="355" t="s">
        <v>226</v>
      </c>
      <c r="D63" s="357" t="s">
        <v>817</v>
      </c>
      <c r="E63" s="183"/>
      <c r="F63" s="416">
        <v>600</v>
      </c>
      <c r="G63" s="3"/>
      <c r="H63" s="19">
        <f t="shared" si="3"/>
        <v>15979</v>
      </c>
      <c r="I63" s="15"/>
      <c r="J63" s="3"/>
      <c r="K63" s="15"/>
      <c r="L63" s="399"/>
      <c r="M63" s="400"/>
      <c r="N63" s="338"/>
      <c r="O63" s="15"/>
      <c r="P63" s="15"/>
    </row>
    <row r="64" spans="1:16" ht="10.5" customHeight="1">
      <c r="A64" s="187"/>
      <c r="B64" s="187">
        <v>41661</v>
      </c>
      <c r="C64" s="355" t="s">
        <v>327</v>
      </c>
      <c r="D64" s="357" t="s">
        <v>821</v>
      </c>
      <c r="E64" s="183"/>
      <c r="F64" s="416">
        <v>8060</v>
      </c>
      <c r="G64" s="3"/>
      <c r="H64" s="19">
        <f t="shared" si="3"/>
        <v>7919</v>
      </c>
      <c r="I64" s="15"/>
      <c r="J64" s="3"/>
      <c r="K64" s="15"/>
      <c r="L64" s="399"/>
      <c r="M64" s="400"/>
      <c r="N64" s="338"/>
      <c r="O64" s="15"/>
      <c r="P64" s="15"/>
    </row>
    <row r="65" spans="1:16" ht="10.5" customHeight="1">
      <c r="A65" s="187"/>
      <c r="B65" s="187">
        <v>41661</v>
      </c>
      <c r="C65" s="355" t="s">
        <v>820</v>
      </c>
      <c r="D65" s="357" t="s">
        <v>821</v>
      </c>
      <c r="E65" s="183"/>
      <c r="F65" s="416">
        <v>1570</v>
      </c>
      <c r="G65" s="3"/>
      <c r="H65" s="19">
        <f t="shared" si="3"/>
        <v>6349</v>
      </c>
      <c r="I65" s="15"/>
      <c r="J65" s="3"/>
      <c r="K65" s="15"/>
      <c r="L65" s="399"/>
      <c r="M65" s="400"/>
      <c r="N65" s="338"/>
      <c r="O65" s="15"/>
      <c r="P65" s="15"/>
    </row>
    <row r="66" spans="1:16" ht="10.5" customHeight="1">
      <c r="A66" s="187"/>
      <c r="B66" s="187">
        <v>41661</v>
      </c>
      <c r="C66" s="355" t="s">
        <v>819</v>
      </c>
      <c r="D66" s="357" t="s">
        <v>416</v>
      </c>
      <c r="E66" s="183"/>
      <c r="F66" s="96">
        <v>6000</v>
      </c>
      <c r="G66" s="3"/>
      <c r="H66" s="19">
        <f t="shared" si="3"/>
        <v>349</v>
      </c>
      <c r="I66" s="15"/>
      <c r="J66" s="3"/>
      <c r="K66" s="15"/>
      <c r="L66" s="399"/>
      <c r="M66" s="400"/>
      <c r="N66" s="338"/>
      <c r="O66" s="15"/>
      <c r="P66" s="15"/>
    </row>
    <row r="67" spans="1:16" ht="10.5" customHeight="1">
      <c r="A67" s="187"/>
      <c r="B67" s="187"/>
      <c r="C67" s="355" t="s">
        <v>231</v>
      </c>
      <c r="D67" s="357" t="s">
        <v>645</v>
      </c>
      <c r="E67" s="443"/>
      <c r="F67" s="416">
        <v>2190</v>
      </c>
      <c r="G67" s="3"/>
      <c r="H67" s="19">
        <f t="shared" si="3"/>
        <v>-1841</v>
      </c>
      <c r="I67" s="15"/>
      <c r="J67" s="3"/>
      <c r="K67" s="15"/>
      <c r="L67" s="399"/>
      <c r="M67" s="400"/>
      <c r="N67" s="338"/>
      <c r="O67" s="15"/>
      <c r="P67" s="15"/>
    </row>
    <row r="68" spans="1:16" ht="10.5" customHeight="1">
      <c r="A68" s="187"/>
      <c r="B68" s="187"/>
      <c r="C68" s="355" t="s">
        <v>359</v>
      </c>
      <c r="D68" s="357" t="s">
        <v>821</v>
      </c>
      <c r="E68" s="183"/>
      <c r="F68" s="416">
        <v>2910</v>
      </c>
      <c r="G68" s="3"/>
      <c r="H68" s="19">
        <f t="shared" si="3"/>
        <v>-4751</v>
      </c>
      <c r="I68" s="15"/>
      <c r="J68" s="3"/>
      <c r="K68" s="15"/>
      <c r="L68" s="399"/>
      <c r="M68" s="400"/>
      <c r="N68" s="338"/>
      <c r="O68" s="15"/>
      <c r="P68" s="15"/>
    </row>
    <row r="69" spans="1:16" ht="10.5" customHeight="1">
      <c r="A69" s="187"/>
      <c r="B69" s="187"/>
      <c r="C69" s="355" t="s">
        <v>359</v>
      </c>
      <c r="D69" s="357" t="s">
        <v>824</v>
      </c>
      <c r="E69" s="183"/>
      <c r="F69" s="416">
        <v>2680</v>
      </c>
      <c r="G69" s="3"/>
      <c r="H69" s="19">
        <f t="shared" si="3"/>
        <v>-7431</v>
      </c>
      <c r="I69" s="15"/>
      <c r="J69" s="3"/>
      <c r="K69" s="15"/>
      <c r="L69" s="399"/>
      <c r="M69" s="400"/>
      <c r="N69" s="338"/>
      <c r="O69" s="15"/>
      <c r="P69" s="15"/>
    </row>
    <row r="70" spans="1:16" ht="10.5" customHeight="1">
      <c r="A70" s="187"/>
      <c r="B70" s="187"/>
      <c r="C70" s="355" t="s">
        <v>231</v>
      </c>
      <c r="D70" s="357" t="s">
        <v>802</v>
      </c>
      <c r="E70" s="183"/>
      <c r="F70" s="416">
        <v>1420</v>
      </c>
      <c r="G70" s="3"/>
      <c r="H70" s="19">
        <f t="shared" si="3"/>
        <v>-8851</v>
      </c>
      <c r="I70" s="15"/>
      <c r="J70" s="3"/>
      <c r="K70" s="15"/>
      <c r="L70" s="399"/>
      <c r="M70" s="400"/>
      <c r="N70" s="338"/>
      <c r="O70" s="15"/>
      <c r="P70" s="15"/>
    </row>
    <row r="71" spans="1:16" ht="10.5" customHeight="1">
      <c r="A71" s="187"/>
      <c r="B71" s="187"/>
      <c r="C71" s="355" t="s">
        <v>308</v>
      </c>
      <c r="D71" s="357" t="s">
        <v>822</v>
      </c>
      <c r="E71" s="443">
        <v>319751</v>
      </c>
      <c r="F71" s="416"/>
      <c r="G71" s="3"/>
      <c r="H71" s="19">
        <f>(E71+H70)-SUM(F71:G71)</f>
        <v>310900</v>
      </c>
      <c r="I71" s="15"/>
      <c r="J71" s="3"/>
      <c r="K71" s="15"/>
      <c r="L71" s="399"/>
      <c r="M71" s="400"/>
      <c r="N71" s="338"/>
      <c r="O71" s="15"/>
      <c r="P71" s="15"/>
    </row>
    <row r="72" spans="1:16" ht="10.5" customHeight="1">
      <c r="A72" s="187"/>
      <c r="B72" s="187"/>
      <c r="C72" s="355" t="s">
        <v>233</v>
      </c>
      <c r="D72" s="357" t="s">
        <v>821</v>
      </c>
      <c r="E72" s="443"/>
      <c r="F72" s="416">
        <v>1240</v>
      </c>
      <c r="G72" s="3"/>
      <c r="H72" s="19">
        <f>(E72+H71)-SUM(F72:G72)</f>
        <v>309660</v>
      </c>
      <c r="I72" s="15"/>
      <c r="J72" s="3"/>
      <c r="K72" s="15"/>
      <c r="L72" s="399"/>
      <c r="M72" s="400"/>
      <c r="N72" s="338"/>
      <c r="O72" s="15"/>
      <c r="P72" s="15"/>
    </row>
    <row r="73" spans="1:16" ht="10.5" customHeight="1">
      <c r="A73" s="187"/>
      <c r="B73" s="187"/>
      <c r="C73" s="355" t="s">
        <v>587</v>
      </c>
      <c r="D73" s="444" t="s">
        <v>416</v>
      </c>
      <c r="E73" s="1"/>
      <c r="F73" s="416">
        <v>6000</v>
      </c>
      <c r="G73" s="3"/>
      <c r="H73" s="19">
        <f>(E73+H72)-SUM(F73:G73)</f>
        <v>303660</v>
      </c>
      <c r="I73" s="15"/>
      <c r="J73" s="3"/>
      <c r="K73" s="15"/>
      <c r="L73" s="399"/>
      <c r="M73" s="400"/>
      <c r="N73" s="338"/>
      <c r="O73" s="15"/>
      <c r="P73" s="15"/>
    </row>
    <row r="74" spans="1:16" ht="10.5" customHeight="1">
      <c r="A74" s="187"/>
      <c r="B74" s="187"/>
      <c r="C74" s="355" t="s">
        <v>233</v>
      </c>
      <c r="D74" s="444" t="s">
        <v>827</v>
      </c>
      <c r="E74" s="1"/>
      <c r="F74" s="416">
        <v>6800</v>
      </c>
      <c r="G74" s="3"/>
      <c r="H74" s="19">
        <f>(E74+H73)-SUM(F74:G74)</f>
        <v>296860</v>
      </c>
      <c r="I74" s="15"/>
      <c r="J74" s="3"/>
      <c r="K74" s="15"/>
      <c r="L74" s="399"/>
      <c r="M74" s="400"/>
      <c r="N74" s="338"/>
      <c r="O74" s="15"/>
      <c r="P74" s="15"/>
    </row>
    <row r="75" spans="1:16" ht="10.5" customHeight="1">
      <c r="A75" s="187" t="s">
        <v>825</v>
      </c>
      <c r="B75" s="187"/>
      <c r="C75" s="355" t="s">
        <v>233</v>
      </c>
      <c r="D75" s="444" t="s">
        <v>828</v>
      </c>
      <c r="E75" s="1"/>
      <c r="F75" s="26">
        <v>5591</v>
      </c>
      <c r="G75" s="1"/>
      <c r="H75" s="19">
        <f t="shared" si="3"/>
        <v>291269</v>
      </c>
      <c r="J75" s="3"/>
      <c r="K75" s="15"/>
      <c r="L75" s="399"/>
      <c r="M75" s="400"/>
      <c r="N75" s="338"/>
      <c r="O75" s="15"/>
      <c r="P75" s="15"/>
    </row>
    <row r="76" spans="1:16" ht="23.25" customHeight="1">
      <c r="A76" s="187"/>
      <c r="B76" s="187"/>
      <c r="C76" s="355" t="s">
        <v>233</v>
      </c>
      <c r="D76" s="444" t="s">
        <v>829</v>
      </c>
      <c r="E76" s="1"/>
      <c r="F76" s="26">
        <v>2628</v>
      </c>
      <c r="G76" s="1"/>
      <c r="H76" s="19">
        <f t="shared" si="3"/>
        <v>288641</v>
      </c>
      <c r="I76" s="15"/>
      <c r="J76" s="3"/>
      <c r="K76" s="15"/>
      <c r="L76" s="399"/>
      <c r="M76" s="400"/>
      <c r="N76" s="338"/>
      <c r="O76" s="15"/>
      <c r="P76" s="15"/>
    </row>
    <row r="77" spans="1:16" ht="10.5" customHeight="1">
      <c r="A77" s="187"/>
      <c r="B77" s="187"/>
      <c r="C77" s="355" t="s">
        <v>94</v>
      </c>
      <c r="D77" s="357" t="s">
        <v>826</v>
      </c>
      <c r="E77" s="443"/>
      <c r="F77" s="416">
        <v>3780</v>
      </c>
      <c r="G77" s="3"/>
      <c r="H77" s="19">
        <f t="shared" si="3"/>
        <v>284861</v>
      </c>
      <c r="I77" s="15"/>
      <c r="J77" s="3"/>
      <c r="K77" s="15"/>
      <c r="L77" s="399"/>
      <c r="M77" s="400"/>
      <c r="N77" s="338"/>
      <c r="O77" s="15"/>
      <c r="P77" s="15"/>
    </row>
    <row r="78" spans="1:16" ht="10.5" customHeight="1">
      <c r="A78" s="187"/>
      <c r="B78" s="187"/>
      <c r="C78" s="355" t="s">
        <v>94</v>
      </c>
      <c r="D78" s="357" t="s">
        <v>826</v>
      </c>
      <c r="E78" s="443"/>
      <c r="F78" s="416">
        <v>3780</v>
      </c>
      <c r="G78" s="3"/>
      <c r="H78" s="19">
        <f t="shared" si="3"/>
        <v>281081</v>
      </c>
      <c r="I78" s="15"/>
      <c r="J78" s="3"/>
      <c r="K78" s="15"/>
      <c r="L78" s="399"/>
      <c r="M78" s="400"/>
      <c r="N78" s="338"/>
      <c r="O78" s="15"/>
      <c r="P78" s="15"/>
    </row>
    <row r="79" spans="1:16" ht="10.5" customHeight="1">
      <c r="A79" s="187"/>
      <c r="B79" s="187"/>
      <c r="C79" s="355" t="s">
        <v>233</v>
      </c>
      <c r="D79" s="357" t="s">
        <v>830</v>
      </c>
      <c r="E79" s="457"/>
      <c r="F79" s="96">
        <v>2190</v>
      </c>
      <c r="G79" s="202"/>
      <c r="H79" s="458">
        <f t="shared" si="3"/>
        <v>278891</v>
      </c>
      <c r="I79" s="459"/>
      <c r="J79" s="202"/>
      <c r="K79" s="15"/>
      <c r="L79" s="399"/>
      <c r="M79" s="400"/>
      <c r="N79" s="338"/>
      <c r="O79" s="15"/>
      <c r="P79" s="15"/>
    </row>
    <row r="80" spans="1:16" ht="10.5" customHeight="1">
      <c r="A80" s="187"/>
      <c r="B80" s="187"/>
      <c r="C80" s="355" t="s">
        <v>681</v>
      </c>
      <c r="D80" s="357" t="s">
        <v>831</v>
      </c>
      <c r="E80" s="443"/>
      <c r="F80" s="416">
        <v>3285</v>
      </c>
      <c r="G80" s="3"/>
      <c r="H80" s="19">
        <f t="shared" si="3"/>
        <v>275606</v>
      </c>
      <c r="I80" s="15"/>
      <c r="J80" s="3"/>
      <c r="K80" s="15"/>
      <c r="L80" s="399"/>
      <c r="M80" s="400"/>
      <c r="N80" s="338"/>
      <c r="O80" s="15"/>
      <c r="P80" s="15"/>
    </row>
    <row r="81" spans="1:16" ht="10.5" customHeight="1">
      <c r="A81" s="187"/>
      <c r="B81" s="187"/>
      <c r="C81" s="355" t="s">
        <v>832</v>
      </c>
      <c r="D81" s="357" t="s">
        <v>833</v>
      </c>
      <c r="E81" s="443"/>
      <c r="F81" s="416">
        <v>15000</v>
      </c>
      <c r="G81" s="3"/>
      <c r="H81" s="19">
        <f t="shared" si="3"/>
        <v>260606</v>
      </c>
      <c r="I81" s="15"/>
      <c r="J81" s="3"/>
      <c r="K81" s="15"/>
      <c r="L81" s="399"/>
      <c r="M81" s="400"/>
      <c r="N81" s="338"/>
      <c r="O81" s="15"/>
      <c r="P81" s="15"/>
    </row>
    <row r="82" spans="1:16" ht="10.5" customHeight="1">
      <c r="A82" s="187"/>
      <c r="B82" s="187"/>
      <c r="C82" s="355" t="s">
        <v>223</v>
      </c>
      <c r="D82" s="357" t="s">
        <v>434</v>
      </c>
      <c r="E82" s="443"/>
      <c r="F82" s="26">
        <v>1240</v>
      </c>
      <c r="G82" s="3"/>
      <c r="H82" s="19">
        <f t="shared" si="3"/>
        <v>259366</v>
      </c>
      <c r="I82" s="15"/>
      <c r="J82" s="3"/>
      <c r="K82" s="15"/>
      <c r="L82" s="399"/>
      <c r="M82" s="400"/>
      <c r="N82" s="338"/>
      <c r="O82" s="15"/>
      <c r="P82" s="15"/>
    </row>
    <row r="83" spans="1:16" ht="10.5" customHeight="1">
      <c r="A83" s="187"/>
      <c r="B83" s="187"/>
      <c r="C83" s="355" t="s">
        <v>838</v>
      </c>
      <c r="D83" s="357" t="s">
        <v>839</v>
      </c>
      <c r="E83" s="443"/>
      <c r="F83" s="26">
        <v>3000</v>
      </c>
      <c r="G83" s="3"/>
      <c r="H83" s="19">
        <f t="shared" si="3"/>
        <v>256366</v>
      </c>
      <c r="I83" s="15"/>
      <c r="J83" s="3"/>
      <c r="K83" s="15"/>
      <c r="L83" s="399"/>
      <c r="M83" s="400"/>
      <c r="N83" s="338"/>
      <c r="O83" s="15"/>
      <c r="P83" s="15"/>
    </row>
    <row r="84" spans="1:16" ht="10.5" customHeight="1">
      <c r="A84" s="187"/>
      <c r="B84" s="187"/>
      <c r="C84" s="355" t="s">
        <v>359</v>
      </c>
      <c r="D84" s="357" t="s">
        <v>816</v>
      </c>
      <c r="E84" s="443"/>
      <c r="F84" s="26">
        <v>6400</v>
      </c>
      <c r="G84" s="3"/>
      <c r="H84" s="19">
        <f t="shared" si="3"/>
        <v>249966</v>
      </c>
      <c r="I84" s="15"/>
      <c r="J84" s="3"/>
      <c r="K84" s="15"/>
      <c r="L84" s="399"/>
      <c r="M84" s="400"/>
      <c r="N84" s="338"/>
      <c r="O84" s="15"/>
      <c r="P84" s="15"/>
    </row>
    <row r="85" spans="1:16" ht="10.5" customHeight="1">
      <c r="A85" s="187"/>
      <c r="B85" s="187"/>
      <c r="C85" s="355" t="s">
        <v>233</v>
      </c>
      <c r="D85" s="357" t="s">
        <v>80</v>
      </c>
      <c r="E85" s="443"/>
      <c r="F85" s="26">
        <v>6000</v>
      </c>
      <c r="G85" s="3"/>
      <c r="H85" s="19">
        <f t="shared" si="3"/>
        <v>243966</v>
      </c>
      <c r="I85" s="15"/>
      <c r="J85" s="3"/>
      <c r="K85" s="15"/>
      <c r="L85" s="399"/>
      <c r="M85" s="400"/>
      <c r="N85" s="338"/>
      <c r="O85" s="15"/>
      <c r="P85" s="15"/>
    </row>
    <row r="86" spans="1:16" ht="10.5" customHeight="1">
      <c r="A86" s="187"/>
      <c r="B86" s="187"/>
      <c r="C86" s="355" t="s">
        <v>832</v>
      </c>
      <c r="D86" s="357" t="s">
        <v>835</v>
      </c>
      <c r="E86" s="443"/>
      <c r="F86" s="26">
        <v>17130</v>
      </c>
      <c r="G86" s="3"/>
      <c r="H86" s="19">
        <f t="shared" si="3"/>
        <v>226836</v>
      </c>
      <c r="I86" s="15"/>
      <c r="J86" s="3"/>
      <c r="K86" s="15"/>
      <c r="L86" s="399"/>
      <c r="M86" s="400"/>
      <c r="N86" s="338"/>
      <c r="O86" s="15"/>
      <c r="P86" s="15"/>
    </row>
    <row r="87" spans="1:16" ht="10.5" customHeight="1">
      <c r="A87" s="187"/>
      <c r="B87" s="187"/>
      <c r="C87" s="355" t="s">
        <v>507</v>
      </c>
      <c r="D87" s="357" t="s">
        <v>840</v>
      </c>
      <c r="E87" s="443"/>
      <c r="F87" s="26">
        <v>12000</v>
      </c>
      <c r="G87" s="182">
        <v>67</v>
      </c>
      <c r="H87" s="19">
        <f t="shared" si="3"/>
        <v>214769</v>
      </c>
      <c r="I87" s="15"/>
      <c r="J87" s="3"/>
      <c r="K87" s="15"/>
      <c r="L87" s="399"/>
      <c r="M87" s="400"/>
      <c r="N87" s="338"/>
      <c r="O87" s="15"/>
      <c r="P87" s="15"/>
    </row>
    <row r="88" spans="1:16" ht="10.5" customHeight="1">
      <c r="A88" s="187"/>
      <c r="B88" s="187"/>
      <c r="C88" s="355" t="s">
        <v>842</v>
      </c>
      <c r="D88" s="357" t="s">
        <v>416</v>
      </c>
      <c r="E88" s="183"/>
      <c r="F88" s="26">
        <v>6000</v>
      </c>
      <c r="G88" s="182">
        <v>640</v>
      </c>
      <c r="H88" s="19">
        <f t="shared" si="3"/>
        <v>208129</v>
      </c>
      <c r="I88" s="15"/>
      <c r="J88" s="3"/>
      <c r="K88" s="15" t="s">
        <v>841</v>
      </c>
      <c r="L88" s="355" t="s">
        <v>823</v>
      </c>
      <c r="M88" s="400"/>
      <c r="N88" s="338"/>
      <c r="O88" s="15"/>
      <c r="P88" s="15"/>
    </row>
    <row r="89" spans="1:16" ht="10.5" customHeight="1">
      <c r="A89" s="187"/>
      <c r="B89" s="187"/>
      <c r="C89" s="355" t="s">
        <v>233</v>
      </c>
      <c r="D89" s="444" t="s">
        <v>843</v>
      </c>
      <c r="E89" s="1"/>
      <c r="F89" s="26">
        <v>6800</v>
      </c>
      <c r="G89" s="3"/>
      <c r="H89" s="19">
        <f t="shared" si="3"/>
        <v>201329</v>
      </c>
      <c r="I89" s="15"/>
      <c r="J89" s="3"/>
      <c r="K89" s="15"/>
      <c r="L89" s="399"/>
      <c r="M89" s="400"/>
      <c r="N89" s="338"/>
      <c r="O89" s="15"/>
      <c r="P89" s="15"/>
    </row>
    <row r="90" spans="1:16" ht="10.5" customHeight="1">
      <c r="A90" s="187"/>
      <c r="B90" s="187"/>
      <c r="C90" s="1" t="s">
        <v>681</v>
      </c>
      <c r="D90" s="1" t="s">
        <v>892</v>
      </c>
      <c r="E90" s="1"/>
      <c r="F90" s="26">
        <v>2628</v>
      </c>
      <c r="G90" s="3"/>
      <c r="H90" s="19">
        <f t="shared" si="3"/>
        <v>198701</v>
      </c>
      <c r="I90" s="15"/>
      <c r="J90" s="3"/>
      <c r="K90" s="15"/>
      <c r="L90" s="399"/>
      <c r="M90" s="400"/>
      <c r="N90" s="338"/>
      <c r="O90" s="15"/>
      <c r="P90" s="15"/>
    </row>
    <row r="91" spans="1:16" ht="10.5" customHeight="1">
      <c r="A91" s="187"/>
      <c r="B91" s="187"/>
      <c r="C91" s="355" t="s">
        <v>893</v>
      </c>
      <c r="D91" s="357" t="s">
        <v>894</v>
      </c>
      <c r="E91" s="443"/>
      <c r="F91" s="26">
        <v>6000</v>
      </c>
      <c r="G91" s="3"/>
      <c r="H91" s="19">
        <f t="shared" si="3"/>
        <v>192701</v>
      </c>
      <c r="I91" s="15"/>
      <c r="J91" s="3"/>
      <c r="K91" s="15"/>
      <c r="L91" s="399"/>
      <c r="M91" s="400"/>
      <c r="N91" s="338"/>
      <c r="O91" s="15"/>
      <c r="P91" s="15"/>
    </row>
    <row r="92" spans="1:16" ht="10.5" customHeight="1">
      <c r="A92" s="187"/>
      <c r="B92" s="187"/>
      <c r="C92" s="355" t="s">
        <v>628</v>
      </c>
      <c r="D92" s="357" t="s">
        <v>895</v>
      </c>
      <c r="E92" s="443"/>
      <c r="F92" s="26">
        <v>32970</v>
      </c>
      <c r="G92" s="3"/>
      <c r="H92" s="19">
        <f t="shared" si="3"/>
        <v>159731</v>
      </c>
      <c r="I92" s="15"/>
      <c r="J92" s="3"/>
      <c r="K92" s="15"/>
      <c r="L92" s="399"/>
      <c r="M92" s="400"/>
      <c r="N92" s="338"/>
      <c r="O92" s="15"/>
      <c r="P92" s="15"/>
    </row>
    <row r="93" spans="1:16" ht="10.5" customHeight="1">
      <c r="A93" s="187"/>
      <c r="B93" s="187"/>
      <c r="C93" s="1" t="s">
        <v>834</v>
      </c>
      <c r="D93" s="1" t="s">
        <v>835</v>
      </c>
      <c r="E93" s="1"/>
      <c r="F93" s="26">
        <v>2560</v>
      </c>
      <c r="G93" s="3"/>
      <c r="H93" s="19">
        <f t="shared" si="3"/>
        <v>157171</v>
      </c>
      <c r="I93" s="15"/>
      <c r="J93" s="3"/>
      <c r="K93" s="15"/>
      <c r="L93" s="399"/>
      <c r="M93" s="400"/>
      <c r="N93" s="338"/>
      <c r="O93" s="15"/>
      <c r="P93" s="15"/>
    </row>
    <row r="94" spans="1:16" ht="10.5" customHeight="1">
      <c r="A94" s="187"/>
      <c r="B94" s="187"/>
      <c r="C94" s="355" t="s">
        <v>836</v>
      </c>
      <c r="D94" s="357" t="s">
        <v>837</v>
      </c>
      <c r="E94" s="443"/>
      <c r="F94" s="26">
        <v>2560</v>
      </c>
      <c r="G94" s="3"/>
      <c r="H94" s="19">
        <f t="shared" si="3"/>
        <v>154611</v>
      </c>
      <c r="I94" s="15"/>
      <c r="J94" s="3"/>
      <c r="K94" s="15"/>
      <c r="L94" s="399"/>
      <c r="M94" s="400"/>
      <c r="N94" s="338"/>
      <c r="O94" s="15"/>
      <c r="P94" s="15"/>
    </row>
    <row r="95" spans="1:16" ht="10.5" customHeight="1">
      <c r="A95" s="187"/>
      <c r="B95" s="187"/>
      <c r="C95" s="476" t="s">
        <v>842</v>
      </c>
      <c r="D95" s="357"/>
      <c r="E95" s="443"/>
      <c r="F95" s="96">
        <v>30000</v>
      </c>
      <c r="G95" s="3"/>
      <c r="H95" s="19">
        <f t="shared" si="3"/>
        <v>124611</v>
      </c>
      <c r="I95" s="15"/>
      <c r="J95" s="3"/>
      <c r="K95" s="15"/>
      <c r="L95" s="399"/>
      <c r="M95" s="400"/>
      <c r="N95" s="338"/>
      <c r="O95" s="15"/>
      <c r="P95" s="15"/>
    </row>
    <row r="96" spans="1:16" ht="10.5" customHeight="1">
      <c r="A96" s="187"/>
      <c r="B96" s="187"/>
      <c r="C96" s="355" t="s">
        <v>844</v>
      </c>
      <c r="D96" s="357" t="s">
        <v>855</v>
      </c>
      <c r="E96" s="443"/>
      <c r="F96" s="26">
        <v>11520</v>
      </c>
      <c r="G96" s="3"/>
      <c r="H96" s="19">
        <f t="shared" si="3"/>
        <v>113091</v>
      </c>
      <c r="I96" s="15"/>
      <c r="J96" s="3"/>
      <c r="K96" s="15"/>
      <c r="L96" s="399"/>
      <c r="M96" s="400"/>
      <c r="N96" s="338"/>
      <c r="O96" s="15"/>
      <c r="P96" s="15"/>
    </row>
    <row r="97" spans="1:16" ht="10.5" customHeight="1">
      <c r="A97" s="187"/>
      <c r="B97" s="187"/>
      <c r="C97" s="355" t="s">
        <v>834</v>
      </c>
      <c r="D97" s="357" t="s">
        <v>835</v>
      </c>
      <c r="E97" s="443"/>
      <c r="F97" s="26">
        <v>32130</v>
      </c>
      <c r="G97" s="3"/>
      <c r="H97" s="19">
        <f t="shared" si="3"/>
        <v>80961</v>
      </c>
      <c r="I97" s="15"/>
      <c r="J97" s="3"/>
      <c r="K97" s="15"/>
      <c r="L97" s="399"/>
      <c r="M97" s="400"/>
      <c r="N97" s="338"/>
      <c r="O97" s="15"/>
      <c r="P97" s="15"/>
    </row>
    <row r="98" spans="1:16" ht="10.5" customHeight="1">
      <c r="A98" s="187"/>
      <c r="B98" s="187"/>
      <c r="C98" s="355" t="s">
        <v>327</v>
      </c>
      <c r="D98" s="357" t="s">
        <v>122</v>
      </c>
      <c r="E98" s="443"/>
      <c r="F98" s="26">
        <v>9600</v>
      </c>
      <c r="G98" s="3"/>
      <c r="H98" s="19">
        <f t="shared" si="3"/>
        <v>71361</v>
      </c>
      <c r="I98" s="15"/>
      <c r="J98" s="3"/>
      <c r="K98" s="15"/>
      <c r="L98" s="399"/>
      <c r="M98" s="400"/>
      <c r="N98" s="338"/>
      <c r="O98" s="15"/>
      <c r="P98" s="15"/>
    </row>
    <row r="99" spans="1:16" ht="10.5" customHeight="1">
      <c r="A99" s="187"/>
      <c r="B99" s="187"/>
      <c r="C99" s="355" t="s">
        <v>233</v>
      </c>
      <c r="D99" s="357" t="s">
        <v>122</v>
      </c>
      <c r="E99" s="443"/>
      <c r="F99" s="26">
        <v>2400</v>
      </c>
      <c r="G99" s="3"/>
      <c r="H99" s="19">
        <f t="shared" si="3"/>
        <v>68961</v>
      </c>
      <c r="I99" s="15"/>
      <c r="J99" s="3"/>
      <c r="K99" s="15"/>
      <c r="L99" s="399"/>
      <c r="M99" s="400"/>
      <c r="N99" s="338"/>
      <c r="O99" s="15"/>
      <c r="P99" s="15"/>
    </row>
    <row r="100" spans="1:16" ht="10.5" customHeight="1">
      <c r="A100" s="187"/>
      <c r="B100" s="187"/>
      <c r="C100" s="355" t="s">
        <v>233</v>
      </c>
      <c r="D100" s="357" t="s">
        <v>839</v>
      </c>
      <c r="E100" s="443"/>
      <c r="F100" s="26">
        <v>4000</v>
      </c>
      <c r="G100" s="3"/>
      <c r="H100" s="19">
        <f t="shared" si="3"/>
        <v>64961</v>
      </c>
      <c r="I100" s="15"/>
      <c r="J100" s="3"/>
      <c r="K100" s="15"/>
      <c r="L100" s="399"/>
      <c r="M100" s="400"/>
      <c r="N100" s="338"/>
      <c r="O100" s="15"/>
      <c r="P100" s="15"/>
    </row>
    <row r="101" spans="1:16" ht="10.5" customHeight="1">
      <c r="A101" s="187"/>
      <c r="B101" s="187"/>
      <c r="C101" s="355" t="s">
        <v>856</v>
      </c>
      <c r="D101" s="357"/>
      <c r="E101" s="448"/>
      <c r="F101" s="445"/>
      <c r="G101" s="3"/>
      <c r="H101" s="19">
        <f t="shared" si="3"/>
        <v>64961</v>
      </c>
      <c r="I101" s="15"/>
      <c r="J101" s="3"/>
      <c r="K101" s="15"/>
      <c r="L101" s="399"/>
      <c r="M101" s="400"/>
      <c r="N101" s="338"/>
      <c r="O101" s="15"/>
      <c r="P101" s="15"/>
    </row>
    <row r="102" spans="1:16" ht="10.5" customHeight="1">
      <c r="A102" s="187"/>
      <c r="B102" s="187"/>
      <c r="C102" s="355" t="s">
        <v>290</v>
      </c>
      <c r="D102" s="357" t="s">
        <v>845</v>
      </c>
      <c r="E102" s="443"/>
      <c r="F102" s="445">
        <v>6696</v>
      </c>
      <c r="G102" s="3"/>
      <c r="H102" s="19">
        <f t="shared" si="3"/>
        <v>58265</v>
      </c>
      <c r="I102" s="15"/>
      <c r="J102" s="3"/>
      <c r="K102" s="15"/>
      <c r="L102" s="399"/>
      <c r="M102" s="400"/>
      <c r="N102" s="338"/>
      <c r="O102" s="15"/>
      <c r="P102" s="15"/>
    </row>
    <row r="103" spans="1:16" ht="10.5" customHeight="1">
      <c r="A103" s="187"/>
      <c r="B103" s="187"/>
      <c r="C103" s="355" t="s">
        <v>681</v>
      </c>
      <c r="D103" s="357" t="s">
        <v>845</v>
      </c>
      <c r="E103" s="443"/>
      <c r="F103" s="445">
        <v>4818</v>
      </c>
      <c r="G103" s="3"/>
      <c r="H103" s="19">
        <f t="shared" si="3"/>
        <v>53447</v>
      </c>
      <c r="I103" s="15"/>
      <c r="J103" s="3"/>
      <c r="K103" s="15"/>
      <c r="L103" s="399"/>
      <c r="M103" s="400"/>
      <c r="N103" s="338"/>
      <c r="O103" s="15"/>
      <c r="P103" s="15"/>
    </row>
    <row r="104" spans="1:16" ht="10.5" customHeight="1">
      <c r="A104" s="187"/>
      <c r="B104" s="187"/>
      <c r="C104" s="355" t="s">
        <v>537</v>
      </c>
      <c r="D104" s="357" t="s">
        <v>416</v>
      </c>
      <c r="E104" s="443"/>
      <c r="F104" s="26">
        <v>6000</v>
      </c>
      <c r="G104" s="3"/>
      <c r="H104" s="19">
        <f t="shared" si="3"/>
        <v>47447</v>
      </c>
      <c r="I104" s="15"/>
      <c r="J104" s="3"/>
      <c r="K104" s="15"/>
      <c r="L104" s="399"/>
      <c r="M104" s="400"/>
      <c r="N104" s="338"/>
      <c r="O104" s="15"/>
      <c r="P104" s="15"/>
    </row>
    <row r="105" spans="1:16" ht="10.5" customHeight="1">
      <c r="A105" s="187"/>
      <c r="B105" s="187"/>
      <c r="C105" s="355" t="s">
        <v>628</v>
      </c>
      <c r="D105" s="357" t="s">
        <v>821</v>
      </c>
      <c r="E105" s="443"/>
      <c r="F105" s="26">
        <v>11520</v>
      </c>
      <c r="G105" s="3"/>
      <c r="H105" s="19">
        <f t="shared" si="3"/>
        <v>35927</v>
      </c>
      <c r="I105" s="15"/>
      <c r="J105" s="3"/>
      <c r="K105" s="15"/>
      <c r="L105" s="399"/>
      <c r="M105" s="400"/>
      <c r="N105" s="338"/>
      <c r="O105" s="15"/>
      <c r="P105" s="15"/>
    </row>
    <row r="106" spans="1:16" ht="10.5" customHeight="1">
      <c r="A106" s="187"/>
      <c r="B106" s="187"/>
      <c r="C106" s="355"/>
      <c r="D106" s="357"/>
      <c r="E106" s="443"/>
      <c r="F106" s="26">
        <v>10093</v>
      </c>
      <c r="G106" s="3"/>
      <c r="H106" s="19">
        <f t="shared" si="3"/>
        <v>25834</v>
      </c>
      <c r="I106" s="15"/>
      <c r="J106" s="3"/>
      <c r="K106" s="15"/>
      <c r="L106" s="399"/>
      <c r="M106" s="400"/>
      <c r="N106" s="338"/>
      <c r="O106" s="15"/>
      <c r="P106" s="15"/>
    </row>
    <row r="107" spans="1:16" ht="10.5" customHeight="1">
      <c r="A107" s="187"/>
      <c r="B107" s="187"/>
      <c r="C107" s="355" t="s">
        <v>264</v>
      </c>
      <c r="D107" s="357" t="s">
        <v>846</v>
      </c>
      <c r="E107" s="443"/>
      <c r="F107" s="26">
        <v>1280</v>
      </c>
      <c r="G107" s="3"/>
      <c r="H107" s="19">
        <f t="shared" si="3"/>
        <v>24554</v>
      </c>
      <c r="I107" s="15"/>
      <c r="J107" s="3"/>
      <c r="K107" s="15"/>
      <c r="L107" s="399"/>
      <c r="M107" s="400"/>
      <c r="N107" s="338"/>
      <c r="O107" s="15"/>
      <c r="P107" s="15"/>
    </row>
    <row r="108" spans="1:16" ht="10.5" customHeight="1">
      <c r="A108" s="187"/>
      <c r="B108" s="187"/>
      <c r="C108" s="355" t="s">
        <v>834</v>
      </c>
      <c r="D108" s="357" t="s">
        <v>835</v>
      </c>
      <c r="E108" s="124">
        <v>55757</v>
      </c>
      <c r="F108" s="26">
        <v>32130</v>
      </c>
      <c r="G108" s="3"/>
      <c r="H108" s="19">
        <f t="shared" si="3"/>
        <v>48181</v>
      </c>
      <c r="I108" s="15"/>
      <c r="J108" s="3"/>
      <c r="L108" s="399"/>
      <c r="M108" s="400"/>
      <c r="N108" s="338"/>
      <c r="O108" s="15"/>
      <c r="P108" s="15"/>
    </row>
    <row r="109" spans="1:16" ht="10.5" customHeight="1">
      <c r="A109" s="187"/>
      <c r="B109" s="187"/>
      <c r="C109" s="355" t="s">
        <v>221</v>
      </c>
      <c r="D109" s="357" t="s">
        <v>845</v>
      </c>
      <c r="E109" s="443"/>
      <c r="F109" s="26">
        <v>1740</v>
      </c>
      <c r="G109" s="3"/>
      <c r="H109" s="19">
        <f t="shared" si="3"/>
        <v>46441</v>
      </c>
      <c r="I109" s="15"/>
      <c r="J109" s="3"/>
      <c r="L109" s="399"/>
      <c r="M109" s="400"/>
      <c r="N109" s="338"/>
      <c r="O109" s="15"/>
      <c r="P109" s="15"/>
    </row>
    <row r="110" spans="1:16" ht="10.5" customHeight="1">
      <c r="A110" s="187"/>
      <c r="B110" s="187"/>
      <c r="C110" s="355" t="s">
        <v>478</v>
      </c>
      <c r="D110" s="357" t="s">
        <v>847</v>
      </c>
      <c r="E110" s="443"/>
      <c r="F110" s="26">
        <v>26000</v>
      </c>
      <c r="G110" s="3"/>
      <c r="H110" s="19">
        <f t="shared" si="3"/>
        <v>20441</v>
      </c>
      <c r="I110" s="15"/>
      <c r="J110" s="3"/>
      <c r="L110" s="399"/>
      <c r="M110" s="400"/>
      <c r="N110" s="338"/>
      <c r="O110" s="15"/>
      <c r="P110" s="15"/>
    </row>
    <row r="111" spans="1:16" ht="10.5" customHeight="1">
      <c r="A111" s="187"/>
      <c r="B111" s="187"/>
      <c r="C111" s="355" t="s">
        <v>834</v>
      </c>
      <c r="D111" s="357" t="s">
        <v>122</v>
      </c>
      <c r="E111" s="443"/>
      <c r="F111" s="26">
        <v>3000</v>
      </c>
      <c r="G111" s="3"/>
      <c r="H111" s="19">
        <f t="shared" si="3"/>
        <v>17441</v>
      </c>
      <c r="I111" s="15"/>
      <c r="J111" s="3"/>
      <c r="L111" s="399"/>
      <c r="M111" s="400"/>
      <c r="N111" s="338"/>
      <c r="O111" s="15"/>
      <c r="P111" s="15"/>
    </row>
    <row r="112" spans="1:16" ht="10.5" customHeight="1">
      <c r="A112" s="187"/>
      <c r="B112" s="187"/>
      <c r="C112" s="355" t="s">
        <v>485</v>
      </c>
      <c r="D112" s="357" t="s">
        <v>848</v>
      </c>
      <c r="E112" s="443"/>
      <c r="F112" s="26">
        <v>15000</v>
      </c>
      <c r="G112" s="3"/>
      <c r="H112" s="19">
        <f t="shared" si="3"/>
        <v>2441</v>
      </c>
      <c r="I112" s="15"/>
      <c r="J112" s="3"/>
      <c r="L112" s="399"/>
      <c r="M112" s="400"/>
      <c r="N112" s="338"/>
      <c r="O112" s="15"/>
      <c r="P112" s="15"/>
    </row>
    <row r="113" spans="1:16" ht="10.5" customHeight="1">
      <c r="A113" s="187"/>
      <c r="B113" s="187"/>
      <c r="C113" s="355" t="s">
        <v>849</v>
      </c>
      <c r="D113" s="357" t="s">
        <v>850</v>
      </c>
      <c r="E113" s="443">
        <v>80000</v>
      </c>
      <c r="F113" s="26">
        <v>17270</v>
      </c>
      <c r="G113" s="3"/>
      <c r="H113" s="19">
        <f t="shared" si="3"/>
        <v>65171</v>
      </c>
      <c r="I113" s="15"/>
      <c r="J113" s="3"/>
      <c r="L113" s="399"/>
      <c r="M113" s="400"/>
      <c r="N113" s="338"/>
      <c r="O113" s="15"/>
      <c r="P113" s="15"/>
    </row>
    <row r="114" spans="1:16" ht="10.5" customHeight="1">
      <c r="A114" s="187"/>
      <c r="B114" s="187"/>
      <c r="C114" s="355" t="s">
        <v>225</v>
      </c>
      <c r="D114" s="357" t="s">
        <v>416</v>
      </c>
      <c r="E114" s="443"/>
      <c r="F114" s="26">
        <v>6000</v>
      </c>
      <c r="G114" s="3"/>
      <c r="H114" s="19">
        <f t="shared" si="3"/>
        <v>59171</v>
      </c>
      <c r="I114" s="15"/>
      <c r="J114" s="3"/>
      <c r="L114" s="399"/>
      <c r="M114" s="400"/>
      <c r="N114" s="338">
        <f>336983+138099</f>
        <v>475082</v>
      </c>
      <c r="O114" s="15"/>
      <c r="P114" s="15">
        <v>20000</v>
      </c>
    </row>
    <row r="115" spans="1:16" ht="10.5" customHeight="1">
      <c r="A115" s="187"/>
      <c r="B115" s="187">
        <v>41670</v>
      </c>
      <c r="C115" s="355" t="s">
        <v>233</v>
      </c>
      <c r="D115" s="357" t="s">
        <v>851</v>
      </c>
      <c r="E115" s="443"/>
      <c r="F115" s="26">
        <v>27500</v>
      </c>
      <c r="G115" s="3"/>
      <c r="H115" s="19">
        <f t="shared" si="3"/>
        <v>31671</v>
      </c>
      <c r="I115" s="15"/>
      <c r="J115" s="3"/>
      <c r="L115" s="399"/>
      <c r="M115" s="400"/>
      <c r="N115" s="338"/>
      <c r="O115" s="15"/>
      <c r="P115" s="15">
        <v>17270</v>
      </c>
    </row>
    <row r="116" spans="1:17" ht="10.5" customHeight="1">
      <c r="A116" s="187"/>
      <c r="B116" s="187"/>
      <c r="G116" s="3"/>
      <c r="H116" s="19">
        <f t="shared" si="3"/>
        <v>31671</v>
      </c>
      <c r="I116" s="15"/>
      <c r="J116" s="3"/>
      <c r="K116" s="443">
        <v>84519</v>
      </c>
      <c r="L116" s="26">
        <v>6000</v>
      </c>
      <c r="M116" s="400"/>
      <c r="N116" s="355" t="s">
        <v>507</v>
      </c>
      <c r="O116" s="357" t="s">
        <v>416</v>
      </c>
      <c r="Q116" s="26">
        <v>6000</v>
      </c>
    </row>
    <row r="117" spans="1:17" ht="10.5" customHeight="1">
      <c r="A117" s="187"/>
      <c r="B117" s="187"/>
      <c r="G117" s="3"/>
      <c r="H117" s="19">
        <f t="shared" si="3"/>
        <v>31671</v>
      </c>
      <c r="I117" s="15"/>
      <c r="J117" s="3"/>
      <c r="K117" s="443">
        <v>32970</v>
      </c>
      <c r="L117" s="26">
        <v>5980</v>
      </c>
      <c r="M117" s="400"/>
      <c r="N117" s="355" t="s">
        <v>852</v>
      </c>
      <c r="O117" s="357" t="s">
        <v>416</v>
      </c>
      <c r="Q117" s="26">
        <v>5980</v>
      </c>
    </row>
    <row r="118" spans="1:17" ht="10.5" customHeight="1">
      <c r="A118" s="187"/>
      <c r="B118" s="187"/>
      <c r="G118" s="3"/>
      <c r="H118" s="19">
        <f t="shared" si="3"/>
        <v>31671</v>
      </c>
      <c r="I118" s="15"/>
      <c r="J118" s="3"/>
      <c r="L118" s="26">
        <v>8739</v>
      </c>
      <c r="M118" s="400"/>
      <c r="N118" s="355" t="s">
        <v>233</v>
      </c>
      <c r="O118" s="357" t="s">
        <v>853</v>
      </c>
      <c r="P118" s="443"/>
      <c r="Q118" s="26">
        <v>8739</v>
      </c>
    </row>
    <row r="119" spans="1:17" ht="10.5" customHeight="1">
      <c r="A119" s="187"/>
      <c r="B119" s="187"/>
      <c r="G119" s="3"/>
      <c r="H119" s="19">
        <f t="shared" si="3"/>
        <v>31671</v>
      </c>
      <c r="I119" s="15"/>
      <c r="J119" s="3"/>
      <c r="K119" s="15"/>
      <c r="L119" s="26">
        <v>6000</v>
      </c>
      <c r="M119" s="400"/>
      <c r="N119" s="355" t="s">
        <v>343</v>
      </c>
      <c r="O119" s="357">
        <v>6000</v>
      </c>
      <c r="P119" s="183"/>
      <c r="Q119" s="26">
        <v>6000</v>
      </c>
    </row>
    <row r="120" spans="1:17" ht="10.5" customHeight="1">
      <c r="A120" s="187"/>
      <c r="B120" s="187"/>
      <c r="G120" s="3"/>
      <c r="H120" s="19">
        <f t="shared" si="3"/>
        <v>31671</v>
      </c>
      <c r="I120" s="15"/>
      <c r="J120" s="3"/>
      <c r="K120" s="15"/>
      <c r="L120" s="456">
        <v>30000</v>
      </c>
      <c r="M120" s="400"/>
      <c r="N120" s="355" t="s">
        <v>896</v>
      </c>
      <c r="O120" s="357" t="s">
        <v>897</v>
      </c>
      <c r="P120" s="340">
        <v>32970</v>
      </c>
      <c r="Q120" s="445">
        <v>30000</v>
      </c>
    </row>
    <row r="121" spans="1:16" ht="10.5" customHeight="1">
      <c r="A121" s="187"/>
      <c r="B121" s="187"/>
      <c r="G121" s="3"/>
      <c r="H121" s="19">
        <f t="shared" si="3"/>
        <v>31671</v>
      </c>
      <c r="I121" s="15"/>
      <c r="J121" s="3"/>
      <c r="K121" s="15"/>
      <c r="L121" s="456"/>
      <c r="M121" s="400"/>
      <c r="N121" s="460" t="s">
        <v>898</v>
      </c>
      <c r="O121" s="357"/>
      <c r="P121" s="340">
        <v>84519</v>
      </c>
    </row>
    <row r="122" spans="1:17" ht="10.5" customHeight="1">
      <c r="A122" s="187"/>
      <c r="B122" s="187"/>
      <c r="G122" s="3">
        <v>3</v>
      </c>
      <c r="H122" s="19">
        <f t="shared" si="3"/>
        <v>31668</v>
      </c>
      <c r="I122" s="15"/>
      <c r="J122" s="3"/>
      <c r="K122" s="15"/>
      <c r="L122" s="448"/>
      <c r="M122" s="400"/>
      <c r="N122" s="447" t="s">
        <v>899</v>
      </c>
      <c r="O122" s="357" t="s">
        <v>416</v>
      </c>
      <c r="Q122" s="445">
        <v>6000</v>
      </c>
    </row>
    <row r="123" spans="1:17" ht="10.5" customHeight="1">
      <c r="A123" s="187"/>
      <c r="B123" s="187"/>
      <c r="G123" s="3"/>
      <c r="H123" s="19">
        <f t="shared" si="3"/>
        <v>31668</v>
      </c>
      <c r="I123" s="15"/>
      <c r="J123" s="3"/>
      <c r="K123" s="15"/>
      <c r="M123" s="400"/>
      <c r="N123" s="447" t="s">
        <v>485</v>
      </c>
      <c r="O123" s="353" t="s">
        <v>901</v>
      </c>
      <c r="P123" s="454"/>
      <c r="Q123" s="445"/>
    </row>
    <row r="124" spans="1:16" ht="10.5" customHeight="1">
      <c r="A124" s="187"/>
      <c r="B124" s="187"/>
      <c r="G124" s="3"/>
      <c r="H124" s="19">
        <f t="shared" si="3"/>
        <v>31668</v>
      </c>
      <c r="I124" s="15"/>
      <c r="J124" s="3"/>
      <c r="K124" s="15"/>
      <c r="L124">
        <v>30000</v>
      </c>
      <c r="M124" s="400"/>
      <c r="N124" s="447" t="s">
        <v>904</v>
      </c>
      <c r="O124" s="353" t="s">
        <v>905</v>
      </c>
      <c r="P124" s="454">
        <v>32970</v>
      </c>
    </row>
    <row r="125" spans="1:17" ht="10.5" customHeight="1">
      <c r="A125" s="187"/>
      <c r="B125" s="187"/>
      <c r="G125" s="3"/>
      <c r="H125" s="19">
        <f t="shared" si="3"/>
        <v>31668</v>
      </c>
      <c r="I125" s="15"/>
      <c r="J125" s="3"/>
      <c r="K125" s="15"/>
      <c r="M125" s="400"/>
      <c r="N125" s="447"/>
      <c r="O125" s="353"/>
      <c r="P125" s="454">
        <v>10093</v>
      </c>
      <c r="Q125" s="461">
        <v>80000</v>
      </c>
    </row>
    <row r="126" spans="1:17" ht="10.5" customHeight="1">
      <c r="A126" s="187"/>
      <c r="B126" s="187"/>
      <c r="G126" s="3"/>
      <c r="H126" s="19">
        <f t="shared" si="3"/>
        <v>31668</v>
      </c>
      <c r="I126" s="15"/>
      <c r="J126" s="3"/>
      <c r="K126" s="15"/>
      <c r="M126" s="400"/>
      <c r="N126" s="447"/>
      <c r="O126" s="353"/>
      <c r="P126" s="454"/>
      <c r="Q126" s="461"/>
    </row>
    <row r="127" spans="1:16" ht="10.5" customHeight="1">
      <c r="A127" s="187"/>
      <c r="B127" s="187"/>
      <c r="G127" s="3"/>
      <c r="H127" s="19">
        <f t="shared" si="3"/>
        <v>31668</v>
      </c>
      <c r="I127" s="15"/>
      <c r="J127" s="3"/>
      <c r="K127" s="15"/>
      <c r="M127" s="400"/>
      <c r="N127" s="447"/>
      <c r="O127" s="353"/>
      <c r="P127" s="454"/>
    </row>
    <row r="128" spans="1:16" ht="10.5" customHeight="1">
      <c r="A128" s="187"/>
      <c r="B128" s="187"/>
      <c r="G128" s="3"/>
      <c r="H128" s="19">
        <f t="shared" si="3"/>
        <v>31668</v>
      </c>
      <c r="I128" s="15"/>
      <c r="J128" s="3"/>
      <c r="K128" s="15"/>
      <c r="L128" s="445">
        <v>6360</v>
      </c>
      <c r="M128" s="400"/>
      <c r="N128" s="447"/>
      <c r="O128" s="353"/>
      <c r="P128" s="338"/>
    </row>
    <row r="129" spans="1:16" ht="10.5" customHeight="1">
      <c r="A129" s="187"/>
      <c r="B129" s="187"/>
      <c r="G129" s="3"/>
      <c r="H129" s="19">
        <f t="shared" si="3"/>
        <v>31668</v>
      </c>
      <c r="I129" s="15"/>
      <c r="J129" s="3"/>
      <c r="K129" s="15"/>
      <c r="L129" s="445">
        <v>5980</v>
      </c>
      <c r="M129" s="400"/>
      <c r="N129" s="447"/>
      <c r="O129" s="353"/>
      <c r="P129" s="338"/>
    </row>
    <row r="130" spans="1:16" ht="10.5" customHeight="1">
      <c r="A130" s="187"/>
      <c r="B130" s="187"/>
      <c r="G130" s="3"/>
      <c r="H130" s="19">
        <f>(E130+H129)-SUM(F130:G130)</f>
        <v>31668</v>
      </c>
      <c r="I130" s="15"/>
      <c r="J130" s="3"/>
      <c r="K130" s="15"/>
      <c r="L130" s="445">
        <v>3880</v>
      </c>
      <c r="M130" s="400"/>
      <c r="N130" s="447"/>
      <c r="O130" s="353"/>
      <c r="P130" s="338"/>
    </row>
    <row r="131" spans="1:16" ht="10.5" customHeight="1">
      <c r="A131" s="187"/>
      <c r="B131" s="187"/>
      <c r="C131" s="447"/>
      <c r="D131" s="353"/>
      <c r="E131" s="338"/>
      <c r="G131" s="3"/>
      <c r="H131" s="19">
        <f>(E131+H130)-SUM(F131:G131)</f>
        <v>31668</v>
      </c>
      <c r="I131" s="15"/>
      <c r="J131" s="3"/>
      <c r="K131" s="15"/>
      <c r="L131" s="445">
        <v>2880</v>
      </c>
      <c r="M131" s="400"/>
      <c r="N131" s="338"/>
      <c r="O131" s="15"/>
      <c r="P131" s="15"/>
    </row>
    <row r="132" spans="1:16" ht="10.5" customHeight="1">
      <c r="A132" s="187"/>
      <c r="B132" s="17"/>
      <c r="G132" s="3"/>
      <c r="H132" s="19">
        <f>(E132+H131)-SUM(F132:G132)</f>
        <v>31668</v>
      </c>
      <c r="I132" s="15"/>
      <c r="J132" s="183">
        <v>-181</v>
      </c>
      <c r="K132" s="15"/>
      <c r="L132" s="455">
        <v>30000</v>
      </c>
      <c r="M132" s="400"/>
      <c r="N132" s="338"/>
      <c r="O132" s="15"/>
      <c r="P132" s="15"/>
    </row>
    <row r="133" spans="1:16" ht="10.5" customHeight="1">
      <c r="A133" s="196"/>
      <c r="B133" s="97"/>
      <c r="C133" s="193"/>
      <c r="D133" s="356"/>
      <c r="E133" s="335"/>
      <c r="F133" s="336">
        <f>SUM(F4:F132)</f>
        <v>827574</v>
      </c>
      <c r="G133" s="336">
        <f>SUM(G4:G132)</f>
        <v>760</v>
      </c>
      <c r="H133" s="19"/>
      <c r="I133" s="15"/>
      <c r="J133" s="306">
        <f>SUM(J1:J132)</f>
        <v>1719</v>
      </c>
      <c r="K133" s="15"/>
      <c r="L133" s="401"/>
      <c r="M133" s="400"/>
      <c r="N133" s="338"/>
      <c r="O133" s="15"/>
      <c r="P133" s="15"/>
    </row>
    <row r="134" spans="1:16" ht="10.5" customHeight="1">
      <c r="A134" s="185"/>
      <c r="D134" s="352"/>
      <c r="G134" s="314"/>
      <c r="I134" s="15"/>
      <c r="J134" s="15"/>
      <c r="K134" s="15" t="s">
        <v>163</v>
      </c>
      <c r="L134" s="15"/>
      <c r="M134" s="186"/>
      <c r="N134" s="372"/>
      <c r="O134" s="15"/>
      <c r="P134" s="15"/>
    </row>
    <row r="135" spans="1:16" ht="10.5" customHeight="1">
      <c r="A135" s="185"/>
      <c r="D135" s="352"/>
      <c r="F135" s="2"/>
      <c r="G135" s="2"/>
      <c r="H135" s="2"/>
      <c r="I135" s="372"/>
      <c r="J135" s="372"/>
      <c r="K135" s="15"/>
      <c r="L135" s="15"/>
      <c r="M135" s="186"/>
      <c r="N135" s="372"/>
      <c r="O135" s="15"/>
      <c r="P135" s="15"/>
    </row>
    <row r="136" spans="1:16" ht="10.5" customHeight="1">
      <c r="A136" s="185"/>
      <c r="D136" s="352"/>
      <c r="E136" s="2"/>
      <c r="F136" s="2"/>
      <c r="G136" s="2"/>
      <c r="H136" s="2"/>
      <c r="I136" s="372"/>
      <c r="J136" s="372"/>
      <c r="K136" s="15"/>
      <c r="L136" s="15"/>
      <c r="M136" s="186"/>
      <c r="N136" s="372"/>
      <c r="O136" s="15"/>
      <c r="P136" s="15"/>
    </row>
    <row r="137" spans="1:16" ht="10.5" customHeight="1">
      <c r="A137" s="185"/>
      <c r="C137" s="107" t="s">
        <v>145</v>
      </c>
      <c r="D137" s="358" t="s">
        <v>218</v>
      </c>
      <c r="E137" s="107"/>
      <c r="F137" s="107" t="s">
        <v>134</v>
      </c>
      <c r="G137" s="107" t="s">
        <v>135</v>
      </c>
      <c r="H137" s="44"/>
      <c r="I137" s="372"/>
      <c r="J137" s="372"/>
      <c r="K137" s="15"/>
      <c r="L137" s="15"/>
      <c r="M137" s="186"/>
      <c r="N137" s="372"/>
      <c r="O137" s="15"/>
      <c r="P137" s="15"/>
    </row>
    <row r="138" spans="1:16" ht="10.5" customHeight="1" thickBot="1">
      <c r="A138" s="185"/>
      <c r="C138" s="198">
        <f>+J133</f>
        <v>1719</v>
      </c>
      <c r="D138" s="403">
        <f>+'PLANILLA ENERO'!F90</f>
        <v>366613</v>
      </c>
      <c r="E138" s="126">
        <f>SUM(H132:I603)</f>
        <v>31668</v>
      </c>
      <c r="F138" s="127">
        <f>SUM(D138:E138)</f>
        <v>398281</v>
      </c>
      <c r="G138" s="128"/>
      <c r="H138" s="125">
        <f>SUM(G138)</f>
        <v>0</v>
      </c>
      <c r="I138" s="15"/>
      <c r="J138" s="15"/>
      <c r="K138" s="15"/>
      <c r="L138" s="15"/>
      <c r="M138" s="186"/>
      <c r="N138" s="372"/>
      <c r="O138" s="15"/>
      <c r="P138" s="15"/>
    </row>
    <row r="139" spans="1:16" ht="10.5" customHeight="1">
      <c r="A139" s="185"/>
      <c r="C139" s="129"/>
      <c r="D139" s="360">
        <f>SUM(C138:D138)</f>
        <v>368332</v>
      </c>
      <c r="E139" s="113">
        <v>-400000</v>
      </c>
      <c r="F139" s="113"/>
      <c r="G139" s="113"/>
      <c r="H139" s="113"/>
      <c r="I139" s="15"/>
      <c r="J139" s="15"/>
      <c r="K139" s="15"/>
      <c r="L139" s="15"/>
      <c r="M139" s="186"/>
      <c r="N139" s="372"/>
      <c r="O139" s="15"/>
      <c r="P139" s="15"/>
    </row>
    <row r="140" spans="1:16" ht="10.5" customHeight="1">
      <c r="A140" s="185"/>
      <c r="C140" s="2"/>
      <c r="D140" s="361"/>
      <c r="E140" s="113">
        <f>SUM(C138,D138,E138)</f>
        <v>400000</v>
      </c>
      <c r="F140" s="2"/>
      <c r="G140" s="2"/>
      <c r="H140" s="2"/>
      <c r="I140" s="15"/>
      <c r="J140" s="15"/>
      <c r="K140" s="15"/>
      <c r="L140" s="15"/>
      <c r="M140" s="186"/>
      <c r="N140" s="372"/>
      <c r="O140" s="15"/>
      <c r="P140" s="15"/>
    </row>
    <row r="141" spans="1:16" ht="10.5" customHeight="1">
      <c r="A141" s="185"/>
      <c r="D141" s="362"/>
      <c r="E141" s="2"/>
      <c r="F141" s="2"/>
      <c r="G141" s="2"/>
      <c r="H141" s="2"/>
      <c r="I141" s="372"/>
      <c r="J141" s="15"/>
      <c r="K141" s="15"/>
      <c r="L141" s="15"/>
      <c r="M141" s="186"/>
      <c r="N141" s="372"/>
      <c r="O141" s="15"/>
      <c r="P141" s="15"/>
    </row>
    <row r="142" spans="1:16" ht="10.5" customHeight="1">
      <c r="A142" s="185"/>
      <c r="D142" s="361"/>
      <c r="E142" s="200">
        <f>SUM(E139:E140)</f>
        <v>0</v>
      </c>
      <c r="F142" s="2" t="s">
        <v>854</v>
      </c>
      <c r="G142" s="2"/>
      <c r="H142" s="2"/>
      <c r="I142" s="372"/>
      <c r="J142" s="15"/>
      <c r="K142" s="15"/>
      <c r="L142" s="15"/>
      <c r="M142" s="186"/>
      <c r="N142" s="372"/>
      <c r="O142" s="15"/>
      <c r="P142" s="15"/>
    </row>
    <row r="143" spans="1:16" ht="10.5" customHeight="1">
      <c r="A143" s="185"/>
      <c r="D143" s="362"/>
      <c r="E143" s="2"/>
      <c r="F143" s="2"/>
      <c r="G143" s="2"/>
      <c r="H143" s="2"/>
      <c r="I143" s="372"/>
      <c r="J143" s="15"/>
      <c r="K143" s="15"/>
      <c r="L143" s="15"/>
      <c r="M143" s="186"/>
      <c r="N143" s="372"/>
      <c r="O143" s="15"/>
      <c r="P143" s="15"/>
    </row>
    <row r="144" spans="1:16" ht="10.5" customHeight="1">
      <c r="A144" s="185"/>
      <c r="D144" s="352"/>
      <c r="F144" s="2"/>
      <c r="G144" s="2"/>
      <c r="H144" s="2"/>
      <c r="I144" s="372"/>
      <c r="J144" s="15"/>
      <c r="K144" s="15"/>
      <c r="L144" s="15"/>
      <c r="M144" s="186"/>
      <c r="N144" s="372"/>
      <c r="O144" s="15"/>
      <c r="P144" s="15"/>
    </row>
    <row r="145" spans="1:16" ht="12.75">
      <c r="A145" s="185"/>
      <c r="D145" s="352"/>
      <c r="F145" s="2"/>
      <c r="G145" s="2"/>
      <c r="H145" s="2"/>
      <c r="I145" s="372"/>
      <c r="J145" s="15"/>
      <c r="K145" s="15"/>
      <c r="L145" s="15"/>
      <c r="M145" s="186"/>
      <c r="N145" s="372"/>
      <c r="O145" s="15"/>
      <c r="P145" s="15"/>
    </row>
    <row r="146" spans="1:16" ht="12.75">
      <c r="A146" s="185"/>
      <c r="D146" s="352"/>
      <c r="F146" s="2"/>
      <c r="G146" s="2"/>
      <c r="H146" s="2"/>
      <c r="I146" s="372"/>
      <c r="J146" s="15"/>
      <c r="K146" s="15"/>
      <c r="L146" s="15"/>
      <c r="M146" s="186"/>
      <c r="N146" s="372"/>
      <c r="O146" s="15"/>
      <c r="P146" s="15"/>
    </row>
    <row r="147" spans="1:16" ht="12.75">
      <c r="A147" s="185"/>
      <c r="D147" s="352"/>
      <c r="F147" s="2"/>
      <c r="G147" s="2"/>
      <c r="H147" s="2"/>
      <c r="I147" s="372"/>
      <c r="J147" s="15"/>
      <c r="K147" s="15"/>
      <c r="L147" s="15"/>
      <c r="M147" s="186"/>
      <c r="N147" s="372"/>
      <c r="O147" s="15"/>
      <c r="P147" s="15"/>
    </row>
  </sheetData>
  <sheetProtection/>
  <printOptions horizontalCentered="1"/>
  <pageMargins left="0.7086614173228347" right="0.31496062992125984" top="0.5511811023622047" bottom="0.7480314960629921" header="0.31496062992125984" footer="0.31496062992125984"/>
  <pageSetup horizontalDpi="600" verticalDpi="600" orientation="portrait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61">
      <selection activeCell="J98" sqref="J98"/>
    </sheetView>
  </sheetViews>
  <sheetFormatPr defaultColWidth="11.421875" defaultRowHeight="12.75"/>
  <cols>
    <col min="1" max="1" width="8.57421875" style="0" customWidth="1"/>
    <col min="2" max="2" width="11.8515625" style="0" customWidth="1"/>
    <col min="3" max="3" width="10.140625" style="0" customWidth="1"/>
    <col min="4" max="4" width="41.140625" style="0" customWidth="1"/>
    <col min="5" max="5" width="7.140625" style="0" customWidth="1"/>
    <col min="6" max="6" width="12.7109375" style="0" customWidth="1"/>
    <col min="7" max="7" width="5.7109375" style="185" customWidth="1"/>
  </cols>
  <sheetData>
    <row r="1" spans="1:6" ht="12.75">
      <c r="A1" s="136" t="s">
        <v>159</v>
      </c>
      <c r="B1" s="136"/>
      <c r="C1" s="136"/>
      <c r="D1" s="136"/>
      <c r="E1" s="136"/>
      <c r="F1" s="266"/>
    </row>
    <row r="2" spans="1:6" ht="13.5">
      <c r="A2" s="139" t="s">
        <v>305</v>
      </c>
      <c r="B2" s="139"/>
      <c r="C2" s="139"/>
      <c r="D2" s="139"/>
      <c r="E2" s="136" t="s">
        <v>306</v>
      </c>
      <c r="F2" s="216"/>
    </row>
    <row r="3" spans="1:6" ht="13.5">
      <c r="A3" s="139" t="s">
        <v>307</v>
      </c>
      <c r="B3" s="139"/>
      <c r="C3" s="139"/>
      <c r="D3" s="139"/>
      <c r="E3" s="139"/>
      <c r="F3" s="216"/>
    </row>
    <row r="4" spans="1:6" ht="13.5">
      <c r="A4" s="139"/>
      <c r="B4" s="139"/>
      <c r="C4" s="139"/>
      <c r="D4" s="142" t="s">
        <v>161</v>
      </c>
      <c r="E4" s="267"/>
      <c r="F4" s="320"/>
    </row>
    <row r="5" spans="1:6" ht="13.5">
      <c r="A5" s="139"/>
      <c r="B5" s="139"/>
      <c r="C5" s="139"/>
      <c r="D5" s="142"/>
      <c r="E5" s="267"/>
      <c r="F5" s="320"/>
    </row>
    <row r="6" spans="1:6" ht="14.25">
      <c r="A6" s="136"/>
      <c r="B6" s="136"/>
      <c r="C6" s="136"/>
      <c r="D6" s="144" t="s">
        <v>308</v>
      </c>
      <c r="E6" s="144"/>
      <c r="F6" s="144"/>
    </row>
    <row r="7" spans="1:6" ht="13.5">
      <c r="A7" s="139"/>
      <c r="B7" s="139"/>
      <c r="C7" s="139"/>
      <c r="D7" s="139"/>
      <c r="E7" s="139"/>
      <c r="F7" s="216"/>
    </row>
    <row r="8" spans="1:6" ht="13.5">
      <c r="A8" s="139" t="s">
        <v>592</v>
      </c>
      <c r="B8" s="139"/>
      <c r="C8" s="139"/>
      <c r="D8" s="139"/>
      <c r="E8" s="139"/>
      <c r="F8" s="216"/>
    </row>
    <row r="9" spans="1:6" ht="13.5">
      <c r="A9" s="139" t="s">
        <v>890</v>
      </c>
      <c r="B9" s="139"/>
      <c r="C9" s="146"/>
      <c r="D9" s="146"/>
      <c r="E9" s="146"/>
      <c r="F9" s="268"/>
    </row>
    <row r="10" spans="1:6" ht="13.5">
      <c r="A10" s="136" t="s">
        <v>891</v>
      </c>
      <c r="B10" s="136"/>
      <c r="C10" s="139"/>
      <c r="D10" s="139"/>
      <c r="E10" s="139"/>
      <c r="F10" s="216"/>
    </row>
    <row r="11" spans="1:6" ht="14.25" thickBot="1">
      <c r="A11" s="139"/>
      <c r="B11" s="139"/>
      <c r="C11" s="139"/>
      <c r="D11" s="139"/>
      <c r="E11" s="139"/>
      <c r="F11" s="216"/>
    </row>
    <row r="12" spans="1:6" ht="12.75">
      <c r="A12" s="150" t="s">
        <v>309</v>
      </c>
      <c r="B12" s="149" t="s">
        <v>165</v>
      </c>
      <c r="C12" s="149" t="s">
        <v>0</v>
      </c>
      <c r="D12" s="269" t="s">
        <v>310</v>
      </c>
      <c r="E12" s="270" t="s">
        <v>311</v>
      </c>
      <c r="F12" s="271"/>
    </row>
    <row r="13" spans="1:6" ht="13.5" thickBot="1">
      <c r="A13" s="152" t="s">
        <v>312</v>
      </c>
      <c r="B13" s="151" t="s">
        <v>168</v>
      </c>
      <c r="C13" s="151"/>
      <c r="D13" s="272"/>
      <c r="E13" s="152"/>
      <c r="F13" s="449"/>
    </row>
    <row r="14" spans="1:6" ht="13.5">
      <c r="A14" s="325">
        <v>1</v>
      </c>
      <c r="B14" s="452">
        <v>2393681</v>
      </c>
      <c r="C14" s="326">
        <v>41652</v>
      </c>
      <c r="D14" s="453" t="s">
        <v>469</v>
      </c>
      <c r="E14" s="327" t="s">
        <v>282</v>
      </c>
      <c r="F14" s="450">
        <v>6000</v>
      </c>
    </row>
    <row r="15" spans="1:6" ht="13.5">
      <c r="A15" s="273">
        <v>2</v>
      </c>
      <c r="B15" s="274">
        <v>44337</v>
      </c>
      <c r="C15" s="210">
        <v>41655</v>
      </c>
      <c r="D15" s="275" t="s">
        <v>858</v>
      </c>
      <c r="E15" s="209" t="s">
        <v>282</v>
      </c>
      <c r="F15" s="337">
        <v>6355</v>
      </c>
    </row>
    <row r="16" spans="1:6" ht="13.5">
      <c r="A16" s="273">
        <v>3</v>
      </c>
      <c r="B16" s="274" t="s">
        <v>314</v>
      </c>
      <c r="C16" s="210">
        <v>41656</v>
      </c>
      <c r="D16" s="275" t="s">
        <v>182</v>
      </c>
      <c r="E16" s="209" t="s">
        <v>282</v>
      </c>
      <c r="F16" s="337">
        <v>1240</v>
      </c>
    </row>
    <row r="17" spans="1:6" ht="13.5">
      <c r="A17" s="273">
        <v>4</v>
      </c>
      <c r="B17" s="274" t="s">
        <v>314</v>
      </c>
      <c r="C17" s="210">
        <v>41656</v>
      </c>
      <c r="D17" s="275" t="s">
        <v>207</v>
      </c>
      <c r="E17" s="209" t="s">
        <v>282</v>
      </c>
      <c r="F17" s="337">
        <v>1570</v>
      </c>
    </row>
    <row r="18" spans="1:6" ht="13.5">
      <c r="A18" s="273">
        <v>5</v>
      </c>
      <c r="B18" s="274">
        <v>159510</v>
      </c>
      <c r="C18" s="210">
        <v>41657</v>
      </c>
      <c r="D18" s="275" t="s">
        <v>859</v>
      </c>
      <c r="E18" s="209" t="s">
        <v>282</v>
      </c>
      <c r="F18" s="337">
        <v>3310</v>
      </c>
    </row>
    <row r="19" spans="1:6" ht="13.5">
      <c r="A19" s="273">
        <v>6</v>
      </c>
      <c r="B19" s="274">
        <v>159512</v>
      </c>
      <c r="C19" s="210">
        <v>41657</v>
      </c>
      <c r="D19" s="275" t="s">
        <v>859</v>
      </c>
      <c r="E19" s="209" t="s">
        <v>282</v>
      </c>
      <c r="F19" s="337">
        <v>1740</v>
      </c>
    </row>
    <row r="20" spans="1:6" ht="13.5">
      <c r="A20" s="273">
        <v>7</v>
      </c>
      <c r="B20" s="274">
        <v>108003</v>
      </c>
      <c r="C20" s="210">
        <v>41657</v>
      </c>
      <c r="D20" s="275" t="s">
        <v>712</v>
      </c>
      <c r="E20" s="209" t="s">
        <v>282</v>
      </c>
      <c r="F20" s="337">
        <v>1000</v>
      </c>
    </row>
    <row r="21" spans="1:6" ht="13.5">
      <c r="A21" s="273">
        <v>8</v>
      </c>
      <c r="B21" s="274">
        <v>70282</v>
      </c>
      <c r="C21" s="210">
        <v>41658</v>
      </c>
      <c r="D21" s="275" t="s">
        <v>266</v>
      </c>
      <c r="E21" s="209" t="s">
        <v>282</v>
      </c>
      <c r="F21" s="337">
        <v>3000</v>
      </c>
    </row>
    <row r="22" spans="1:6" ht="13.5">
      <c r="A22" s="273">
        <v>9</v>
      </c>
      <c r="B22" s="274">
        <v>70281</v>
      </c>
      <c r="C22" s="210">
        <v>41658</v>
      </c>
      <c r="D22" s="275" t="s">
        <v>266</v>
      </c>
      <c r="E22" s="209" t="s">
        <v>282</v>
      </c>
      <c r="F22" s="337">
        <v>3000</v>
      </c>
    </row>
    <row r="23" spans="1:6" ht="13.5">
      <c r="A23" s="273">
        <v>10</v>
      </c>
      <c r="B23" s="274">
        <v>159626</v>
      </c>
      <c r="C23" s="210">
        <v>41659</v>
      </c>
      <c r="D23" s="275" t="s">
        <v>859</v>
      </c>
      <c r="E23" s="209" t="s">
        <v>282</v>
      </c>
      <c r="F23" s="337">
        <v>4800</v>
      </c>
    </row>
    <row r="24" spans="1:6" ht="13.5">
      <c r="A24" s="273">
        <v>11</v>
      </c>
      <c r="B24" s="274">
        <v>24016</v>
      </c>
      <c r="C24" s="210">
        <v>41659</v>
      </c>
      <c r="D24" s="275" t="s">
        <v>729</v>
      </c>
      <c r="E24" s="209" t="s">
        <v>282</v>
      </c>
      <c r="F24" s="337">
        <v>1200</v>
      </c>
    </row>
    <row r="25" spans="1:6" ht="13.5">
      <c r="A25" s="273">
        <v>12</v>
      </c>
      <c r="B25" s="274">
        <v>90309</v>
      </c>
      <c r="C25" s="210">
        <v>41295</v>
      </c>
      <c r="D25" s="275" t="s">
        <v>860</v>
      </c>
      <c r="E25" s="209" t="s">
        <v>282</v>
      </c>
      <c r="F25" s="337">
        <v>6800</v>
      </c>
    </row>
    <row r="26" spans="1:6" ht="13.5">
      <c r="A26" s="273">
        <v>13</v>
      </c>
      <c r="B26" s="274">
        <v>97733</v>
      </c>
      <c r="C26" s="210">
        <v>41295</v>
      </c>
      <c r="D26" s="275" t="s">
        <v>861</v>
      </c>
      <c r="E26" s="209" t="s">
        <v>282</v>
      </c>
      <c r="F26" s="337">
        <v>2680</v>
      </c>
    </row>
    <row r="27" spans="1:6" ht="13.5">
      <c r="A27" s="273">
        <v>14</v>
      </c>
      <c r="B27" s="274">
        <v>118072</v>
      </c>
      <c r="C27" s="210">
        <v>41295</v>
      </c>
      <c r="D27" s="275" t="s">
        <v>862</v>
      </c>
      <c r="E27" s="209" t="s">
        <v>282</v>
      </c>
      <c r="F27" s="337">
        <v>6000</v>
      </c>
    </row>
    <row r="28" spans="1:6" ht="13.5">
      <c r="A28" s="273">
        <v>15</v>
      </c>
      <c r="B28" s="274">
        <v>3595</v>
      </c>
      <c r="C28" s="210">
        <v>41660</v>
      </c>
      <c r="D28" s="275" t="s">
        <v>863</v>
      </c>
      <c r="E28" s="209" t="s">
        <v>282</v>
      </c>
      <c r="F28" s="337">
        <v>600</v>
      </c>
    </row>
    <row r="29" spans="1:6" ht="13.5">
      <c r="A29" s="273">
        <v>16</v>
      </c>
      <c r="B29" s="274">
        <v>79670</v>
      </c>
      <c r="C29" s="210">
        <v>41661</v>
      </c>
      <c r="D29" s="275" t="s">
        <v>334</v>
      </c>
      <c r="E29" s="209" t="s">
        <v>282</v>
      </c>
      <c r="F29" s="337">
        <v>1420</v>
      </c>
    </row>
    <row r="30" spans="1:6" ht="13.5">
      <c r="A30" s="273">
        <v>17</v>
      </c>
      <c r="B30" s="274">
        <v>70346</v>
      </c>
      <c r="C30" s="210">
        <v>41661</v>
      </c>
      <c r="D30" s="275" t="s">
        <v>266</v>
      </c>
      <c r="E30" s="209" t="s">
        <v>282</v>
      </c>
      <c r="F30" s="337">
        <v>3000</v>
      </c>
    </row>
    <row r="31" spans="1:6" ht="13.5">
      <c r="A31" s="273">
        <v>18</v>
      </c>
      <c r="B31" s="274">
        <v>24035</v>
      </c>
      <c r="C31" s="210">
        <v>41661</v>
      </c>
      <c r="D31" s="275" t="s">
        <v>729</v>
      </c>
      <c r="E31" s="209" t="s">
        <v>282</v>
      </c>
      <c r="F31" s="337">
        <v>3000</v>
      </c>
    </row>
    <row r="32" spans="1:6" ht="13.5">
      <c r="A32" s="273">
        <v>19</v>
      </c>
      <c r="B32" s="274" t="s">
        <v>314</v>
      </c>
      <c r="C32" s="210">
        <v>41661</v>
      </c>
      <c r="D32" s="275" t="s">
        <v>864</v>
      </c>
      <c r="E32" s="209" t="s">
        <v>282</v>
      </c>
      <c r="F32" s="337">
        <v>2910</v>
      </c>
    </row>
    <row r="33" spans="1:6" ht="13.5">
      <c r="A33" s="273">
        <v>20</v>
      </c>
      <c r="B33" s="274">
        <v>90370</v>
      </c>
      <c r="C33" s="210">
        <v>41662</v>
      </c>
      <c r="D33" s="275" t="s">
        <v>860</v>
      </c>
      <c r="E33" s="209" t="s">
        <v>282</v>
      </c>
      <c r="F33" s="337">
        <v>6800</v>
      </c>
    </row>
    <row r="34" spans="1:6" ht="13.5">
      <c r="A34" s="273">
        <v>21</v>
      </c>
      <c r="B34" s="274">
        <v>598356</v>
      </c>
      <c r="C34" s="210">
        <v>41662</v>
      </c>
      <c r="D34" s="275" t="s">
        <v>865</v>
      </c>
      <c r="E34" s="209" t="s">
        <v>282</v>
      </c>
      <c r="F34" s="337">
        <v>6100</v>
      </c>
    </row>
    <row r="35" spans="1:6" ht="13.5">
      <c r="A35" s="273">
        <v>22</v>
      </c>
      <c r="B35" s="274" t="s">
        <v>314</v>
      </c>
      <c r="C35" s="210">
        <v>41662</v>
      </c>
      <c r="D35" s="275" t="s">
        <v>866</v>
      </c>
      <c r="E35" s="209" t="s">
        <v>282</v>
      </c>
      <c r="F35" s="337">
        <v>1240</v>
      </c>
    </row>
    <row r="36" spans="1:6" ht="13.5">
      <c r="A36" s="273">
        <v>23</v>
      </c>
      <c r="B36" s="274" t="s">
        <v>314</v>
      </c>
      <c r="C36" s="210">
        <v>41662</v>
      </c>
      <c r="D36" s="275" t="s">
        <v>866</v>
      </c>
      <c r="E36" s="209" t="s">
        <v>282</v>
      </c>
      <c r="F36" s="337">
        <v>1240</v>
      </c>
    </row>
    <row r="37" spans="1:6" ht="13.5">
      <c r="A37" s="273">
        <v>24</v>
      </c>
      <c r="B37" s="274" t="s">
        <v>314</v>
      </c>
      <c r="C37" s="210">
        <v>41663</v>
      </c>
      <c r="D37" s="275" t="s">
        <v>705</v>
      </c>
      <c r="E37" s="209" t="s">
        <v>282</v>
      </c>
      <c r="F37" s="337">
        <v>8060</v>
      </c>
    </row>
    <row r="38" spans="1:6" ht="13.5">
      <c r="A38" s="273">
        <v>25</v>
      </c>
      <c r="B38" s="274">
        <v>47522</v>
      </c>
      <c r="C38" s="210">
        <v>51525</v>
      </c>
      <c r="D38" s="275" t="s">
        <v>360</v>
      </c>
      <c r="E38" s="209" t="s">
        <v>282</v>
      </c>
      <c r="F38" s="337">
        <v>6400</v>
      </c>
    </row>
    <row r="39" spans="1:6" ht="13.5">
      <c r="A39" s="273">
        <v>26</v>
      </c>
      <c r="B39" s="274">
        <v>266</v>
      </c>
      <c r="C39" s="210">
        <v>41663</v>
      </c>
      <c r="D39" s="275" t="s">
        <v>857</v>
      </c>
      <c r="E39" s="209" t="s">
        <v>282</v>
      </c>
      <c r="F39" s="337">
        <v>32130</v>
      </c>
    </row>
    <row r="40" spans="1:6" ht="13.5">
      <c r="A40" s="273">
        <v>27</v>
      </c>
      <c r="B40" s="274">
        <v>984590</v>
      </c>
      <c r="C40" s="210" t="s">
        <v>867</v>
      </c>
      <c r="D40" s="275" t="s">
        <v>242</v>
      </c>
      <c r="E40" s="209" t="s">
        <v>282</v>
      </c>
      <c r="F40" s="337">
        <v>3000</v>
      </c>
    </row>
    <row r="41" spans="1:6" ht="13.5">
      <c r="A41" s="273">
        <v>28</v>
      </c>
      <c r="B41" s="274">
        <v>23493</v>
      </c>
      <c r="C41" s="210">
        <v>41663</v>
      </c>
      <c r="D41" s="275" t="s">
        <v>729</v>
      </c>
      <c r="E41" s="209" t="s">
        <v>282</v>
      </c>
      <c r="F41" s="337">
        <v>6000</v>
      </c>
    </row>
    <row r="42" spans="1:6" ht="13.5">
      <c r="A42" s="273">
        <v>29</v>
      </c>
      <c r="B42" s="274">
        <v>405082</v>
      </c>
      <c r="C42" s="210">
        <v>41664</v>
      </c>
      <c r="D42" s="275" t="s">
        <v>300</v>
      </c>
      <c r="E42" s="209" t="s">
        <v>282</v>
      </c>
      <c r="F42" s="337">
        <v>6343</v>
      </c>
    </row>
    <row r="43" spans="1:6" ht="13.5">
      <c r="A43" s="273">
        <v>30</v>
      </c>
      <c r="B43" s="274">
        <v>646067</v>
      </c>
      <c r="C43" s="210">
        <v>41665</v>
      </c>
      <c r="D43" s="275" t="s">
        <v>300</v>
      </c>
      <c r="E43" s="209" t="s">
        <v>282</v>
      </c>
      <c r="F43" s="337">
        <v>2767</v>
      </c>
    </row>
    <row r="44" spans="1:6" ht="13.5">
      <c r="A44" s="273">
        <v>31</v>
      </c>
      <c r="B44" s="274">
        <v>24054</v>
      </c>
      <c r="C44" s="210">
        <v>41665</v>
      </c>
      <c r="D44" s="275" t="s">
        <v>729</v>
      </c>
      <c r="E44" s="209" t="s">
        <v>282</v>
      </c>
      <c r="F44" s="337">
        <v>600</v>
      </c>
    </row>
    <row r="45" spans="1:6" ht="13.5">
      <c r="A45" s="273">
        <v>32</v>
      </c>
      <c r="B45" s="274">
        <v>120345</v>
      </c>
      <c r="C45" s="210">
        <v>41665</v>
      </c>
      <c r="D45" s="275" t="s">
        <v>868</v>
      </c>
      <c r="E45" s="209" t="s">
        <v>282</v>
      </c>
      <c r="F45" s="337">
        <v>2700</v>
      </c>
    </row>
    <row r="46" spans="1:6" ht="13.5">
      <c r="A46" s="273">
        <v>33</v>
      </c>
      <c r="B46" s="274">
        <v>90412</v>
      </c>
      <c r="C46" s="210">
        <v>41666</v>
      </c>
      <c r="D46" s="275" t="s">
        <v>860</v>
      </c>
      <c r="E46" s="209" t="s">
        <v>282</v>
      </c>
      <c r="F46" s="337">
        <v>6800</v>
      </c>
    </row>
    <row r="47" spans="1:6" ht="13.5">
      <c r="A47" s="273">
        <v>34</v>
      </c>
      <c r="B47" s="274">
        <v>108436</v>
      </c>
      <c r="C47" s="210">
        <v>41666</v>
      </c>
      <c r="D47" s="275" t="s">
        <v>712</v>
      </c>
      <c r="E47" s="209" t="s">
        <v>282</v>
      </c>
      <c r="F47" s="337">
        <v>1000</v>
      </c>
    </row>
    <row r="48" spans="1:6" ht="13.5">
      <c r="A48" s="273">
        <v>35</v>
      </c>
      <c r="B48" s="274">
        <v>180968</v>
      </c>
      <c r="C48" s="210">
        <v>41666</v>
      </c>
      <c r="D48" s="275" t="s">
        <v>859</v>
      </c>
      <c r="E48" s="209" t="s">
        <v>282</v>
      </c>
      <c r="F48" s="337">
        <v>3740</v>
      </c>
    </row>
    <row r="49" spans="1:6" ht="13.5">
      <c r="A49" s="273">
        <v>36</v>
      </c>
      <c r="B49" s="274">
        <v>47551</v>
      </c>
      <c r="C49" s="210">
        <v>41667</v>
      </c>
      <c r="D49" s="275" t="s">
        <v>360</v>
      </c>
      <c r="E49" s="209" t="s">
        <v>282</v>
      </c>
      <c r="F49" s="337">
        <v>9600</v>
      </c>
    </row>
    <row r="50" spans="1:6" ht="13.5">
      <c r="A50" s="273">
        <v>37</v>
      </c>
      <c r="B50" s="274">
        <v>985100</v>
      </c>
      <c r="C50" s="210">
        <v>41667</v>
      </c>
      <c r="D50" s="275" t="s">
        <v>242</v>
      </c>
      <c r="E50" s="209" t="s">
        <v>282</v>
      </c>
      <c r="F50" s="337">
        <v>4000</v>
      </c>
    </row>
    <row r="51" spans="1:6" ht="13.5">
      <c r="A51" s="273">
        <v>38</v>
      </c>
      <c r="B51" s="274">
        <v>647070</v>
      </c>
      <c r="C51" s="210">
        <v>41667</v>
      </c>
      <c r="D51" s="275" t="s">
        <v>300</v>
      </c>
      <c r="E51" s="209" t="s">
        <v>282</v>
      </c>
      <c r="F51" s="337">
        <v>5912</v>
      </c>
    </row>
    <row r="52" spans="1:6" ht="13.5">
      <c r="A52" s="273">
        <v>39</v>
      </c>
      <c r="B52" s="274" t="s">
        <v>314</v>
      </c>
      <c r="C52" s="210">
        <v>41667</v>
      </c>
      <c r="D52" s="275" t="s">
        <v>866</v>
      </c>
      <c r="E52" s="209" t="s">
        <v>282</v>
      </c>
      <c r="F52" s="337">
        <v>2560</v>
      </c>
    </row>
    <row r="53" spans="1:6" ht="13.5">
      <c r="A53" s="273">
        <v>40</v>
      </c>
      <c r="B53" s="274" t="s">
        <v>314</v>
      </c>
      <c r="C53" s="210">
        <v>41667</v>
      </c>
      <c r="D53" s="275" t="s">
        <v>182</v>
      </c>
      <c r="E53" s="209" t="s">
        <v>282</v>
      </c>
      <c r="F53" s="337">
        <v>1280</v>
      </c>
    </row>
    <row r="54" spans="1:6" ht="13.5">
      <c r="A54" s="273">
        <v>41</v>
      </c>
      <c r="B54" s="274" t="s">
        <v>314</v>
      </c>
      <c r="C54" s="210">
        <v>41667</v>
      </c>
      <c r="D54" s="275" t="s">
        <v>869</v>
      </c>
      <c r="E54" s="209" t="s">
        <v>282</v>
      </c>
      <c r="F54" s="337">
        <v>2560</v>
      </c>
    </row>
    <row r="55" spans="1:6" ht="13.5">
      <c r="A55" s="273">
        <v>42</v>
      </c>
      <c r="B55" s="274">
        <v>353473</v>
      </c>
      <c r="C55" s="210">
        <v>41667</v>
      </c>
      <c r="D55" s="275" t="s">
        <v>270</v>
      </c>
      <c r="E55" s="209" t="s">
        <v>282</v>
      </c>
      <c r="F55" s="337">
        <v>2400</v>
      </c>
    </row>
    <row r="56" spans="1:6" ht="13.5">
      <c r="A56" s="273">
        <v>43</v>
      </c>
      <c r="B56" s="274" t="s">
        <v>314</v>
      </c>
      <c r="C56" s="210">
        <v>41667</v>
      </c>
      <c r="D56" s="275" t="s">
        <v>870</v>
      </c>
      <c r="E56" s="209" t="s">
        <v>282</v>
      </c>
      <c r="F56" s="337">
        <v>30000</v>
      </c>
    </row>
    <row r="57" spans="1:6" ht="13.5">
      <c r="A57" s="273">
        <v>44</v>
      </c>
      <c r="B57" s="274" t="s">
        <v>314</v>
      </c>
      <c r="C57" s="210">
        <v>41667</v>
      </c>
      <c r="D57" s="275" t="s">
        <v>871</v>
      </c>
      <c r="E57" s="209" t="s">
        <v>282</v>
      </c>
      <c r="F57" s="337">
        <v>30000</v>
      </c>
    </row>
    <row r="58" spans="1:6" ht="13.5">
      <c r="A58" s="273">
        <v>45</v>
      </c>
      <c r="B58" s="274" t="s">
        <v>314</v>
      </c>
      <c r="C58" s="210">
        <v>41668</v>
      </c>
      <c r="D58" s="275" t="s">
        <v>869</v>
      </c>
      <c r="E58" s="209" t="s">
        <v>282</v>
      </c>
      <c r="F58" s="337">
        <v>11520</v>
      </c>
    </row>
    <row r="59" spans="1:6" ht="13.5">
      <c r="A59" s="273">
        <v>46</v>
      </c>
      <c r="B59" s="274">
        <v>156791</v>
      </c>
      <c r="C59" s="210">
        <v>41668</v>
      </c>
      <c r="D59" s="275" t="s">
        <v>759</v>
      </c>
      <c r="E59" s="209" t="s">
        <v>282</v>
      </c>
      <c r="F59" s="337">
        <v>6000</v>
      </c>
    </row>
    <row r="60" spans="1:6" ht="13.5">
      <c r="A60" s="273">
        <v>47</v>
      </c>
      <c r="B60" s="274">
        <v>160615</v>
      </c>
      <c r="C60" s="210">
        <v>41668</v>
      </c>
      <c r="D60" s="275" t="s">
        <v>859</v>
      </c>
      <c r="E60" s="209" t="s">
        <v>282</v>
      </c>
      <c r="F60" s="337">
        <v>2300</v>
      </c>
    </row>
    <row r="61" spans="1:6" ht="13.5">
      <c r="A61" s="273">
        <v>48</v>
      </c>
      <c r="B61" s="274">
        <v>34817</v>
      </c>
      <c r="C61" s="210">
        <v>41668</v>
      </c>
      <c r="D61" s="275" t="s">
        <v>872</v>
      </c>
      <c r="E61" s="209" t="s">
        <v>282</v>
      </c>
      <c r="F61" s="337">
        <v>4818</v>
      </c>
    </row>
    <row r="62" spans="1:6" ht="13.5">
      <c r="A62" s="273">
        <v>49</v>
      </c>
      <c r="B62" s="274">
        <v>14117</v>
      </c>
      <c r="C62" s="210">
        <v>41669</v>
      </c>
      <c r="D62" s="275" t="s">
        <v>872</v>
      </c>
      <c r="E62" s="209" t="s">
        <v>282</v>
      </c>
      <c r="F62" s="337">
        <v>1740</v>
      </c>
    </row>
    <row r="63" spans="1:6" ht="13.5">
      <c r="A63" s="273">
        <v>50</v>
      </c>
      <c r="B63" s="274" t="s">
        <v>314</v>
      </c>
      <c r="C63" s="210">
        <v>41669</v>
      </c>
      <c r="D63" s="275" t="s">
        <v>877</v>
      </c>
      <c r="E63" s="209" t="s">
        <v>282</v>
      </c>
      <c r="F63" s="337">
        <v>5000</v>
      </c>
    </row>
    <row r="64" spans="1:6" ht="14.25" thickBot="1">
      <c r="A64" s="309">
        <v>51</v>
      </c>
      <c r="B64" s="310" t="s">
        <v>314</v>
      </c>
      <c r="C64" s="256">
        <v>41669</v>
      </c>
      <c r="D64" s="311" t="s">
        <v>873</v>
      </c>
      <c r="E64" s="255" t="s">
        <v>282</v>
      </c>
      <c r="F64" s="451">
        <v>5000</v>
      </c>
    </row>
    <row r="65" spans="1:6" ht="13.5">
      <c r="A65" s="154"/>
      <c r="B65" s="279"/>
      <c r="C65" s="251"/>
      <c r="D65" s="148"/>
      <c r="E65" s="154"/>
      <c r="F65" s="412"/>
    </row>
    <row r="66" spans="1:6" ht="13.5">
      <c r="A66" s="154"/>
      <c r="B66" s="279"/>
      <c r="C66" s="251"/>
      <c r="D66" s="148"/>
      <c r="E66" s="154"/>
      <c r="F66" s="412"/>
    </row>
    <row r="67" spans="1:6" ht="13.5">
      <c r="A67" s="154"/>
      <c r="B67" s="279"/>
      <c r="C67" s="251"/>
      <c r="D67" s="148"/>
      <c r="E67" s="154"/>
      <c r="F67" s="412"/>
    </row>
    <row r="68" spans="1:6" ht="13.5">
      <c r="A68" s="154"/>
      <c r="B68" s="279"/>
      <c r="C68" s="251"/>
      <c r="D68" s="148"/>
      <c r="E68" s="154"/>
      <c r="F68" s="412"/>
    </row>
    <row r="69" spans="1:6" ht="14.25" thickBot="1">
      <c r="A69" s="154"/>
      <c r="B69" s="279"/>
      <c r="C69" s="251"/>
      <c r="D69" s="148"/>
      <c r="E69" s="154"/>
      <c r="F69" s="412"/>
    </row>
    <row r="70" spans="1:6" ht="12.75">
      <c r="A70" s="150" t="s">
        <v>309</v>
      </c>
      <c r="B70" s="149" t="s">
        <v>165</v>
      </c>
      <c r="C70" s="149" t="s">
        <v>0</v>
      </c>
      <c r="D70" s="269" t="s">
        <v>310</v>
      </c>
      <c r="E70" s="270" t="s">
        <v>311</v>
      </c>
      <c r="F70" s="271"/>
    </row>
    <row r="71" spans="1:6" ht="13.5" thickBot="1">
      <c r="A71" s="152" t="s">
        <v>312</v>
      </c>
      <c r="B71" s="151" t="s">
        <v>168</v>
      </c>
      <c r="C71" s="151"/>
      <c r="D71" s="272"/>
      <c r="E71" s="152"/>
      <c r="F71" s="449"/>
    </row>
    <row r="72" spans="1:6" ht="13.5">
      <c r="A72" s="325">
        <v>52</v>
      </c>
      <c r="B72" s="452" t="s">
        <v>314</v>
      </c>
      <c r="C72" s="326">
        <v>41669</v>
      </c>
      <c r="D72" s="453" t="s">
        <v>876</v>
      </c>
      <c r="E72" s="327" t="s">
        <v>282</v>
      </c>
      <c r="F72" s="450">
        <v>5000</v>
      </c>
    </row>
    <row r="73" spans="1:6" ht="13.5">
      <c r="A73" s="273">
        <v>53</v>
      </c>
      <c r="B73" s="274" t="s">
        <v>314</v>
      </c>
      <c r="C73" s="210">
        <v>41669</v>
      </c>
      <c r="D73" s="275" t="s">
        <v>874</v>
      </c>
      <c r="E73" s="209" t="s">
        <v>282</v>
      </c>
      <c r="F73" s="337">
        <v>5000</v>
      </c>
    </row>
    <row r="74" spans="1:6" ht="13.5">
      <c r="A74" s="273">
        <v>54</v>
      </c>
      <c r="B74" s="274">
        <v>5977</v>
      </c>
      <c r="C74" s="210">
        <v>41669</v>
      </c>
      <c r="D74" s="275" t="s">
        <v>875</v>
      </c>
      <c r="E74" s="209" t="s">
        <v>282</v>
      </c>
      <c r="F74" s="337">
        <v>8628</v>
      </c>
    </row>
    <row r="75" spans="1:6" ht="13.5">
      <c r="A75" s="273">
        <v>55</v>
      </c>
      <c r="B75" s="274" t="s">
        <v>314</v>
      </c>
      <c r="C75" s="210">
        <v>41669</v>
      </c>
      <c r="D75" s="275" t="s">
        <v>878</v>
      </c>
      <c r="E75" s="209" t="s">
        <v>282</v>
      </c>
      <c r="F75" s="337">
        <v>15000</v>
      </c>
    </row>
    <row r="76" spans="1:6" ht="13.5">
      <c r="A76" s="273">
        <v>56</v>
      </c>
      <c r="B76" s="274">
        <v>108677</v>
      </c>
      <c r="C76" s="210">
        <v>41670</v>
      </c>
      <c r="D76" s="275" t="s">
        <v>742</v>
      </c>
      <c r="E76" s="209" t="s">
        <v>282</v>
      </c>
      <c r="F76" s="337">
        <v>8870</v>
      </c>
    </row>
    <row r="77" spans="1:6" ht="13.5">
      <c r="A77" s="273">
        <v>57</v>
      </c>
      <c r="B77" s="274">
        <v>24092</v>
      </c>
      <c r="C77" s="210">
        <v>41670</v>
      </c>
      <c r="D77" s="275" t="s">
        <v>729</v>
      </c>
      <c r="E77" s="209" t="s">
        <v>282</v>
      </c>
      <c r="F77" s="337">
        <v>8400</v>
      </c>
    </row>
    <row r="78" spans="1:6" ht="13.5">
      <c r="A78" s="273">
        <v>58</v>
      </c>
      <c r="B78" s="274">
        <v>139765</v>
      </c>
      <c r="C78" s="210">
        <v>41670</v>
      </c>
      <c r="D78" s="275" t="s">
        <v>879</v>
      </c>
      <c r="E78" s="209" t="s">
        <v>282</v>
      </c>
      <c r="F78" s="337">
        <v>2980</v>
      </c>
    </row>
    <row r="79" spans="1:6" ht="13.5">
      <c r="A79" s="273">
        <v>59</v>
      </c>
      <c r="B79" s="274">
        <v>211138</v>
      </c>
      <c r="C79" s="210">
        <v>41670</v>
      </c>
      <c r="D79" s="275" t="s">
        <v>880</v>
      </c>
      <c r="E79" s="209" t="s">
        <v>282</v>
      </c>
      <c r="F79" s="337">
        <v>6000</v>
      </c>
    </row>
    <row r="80" spans="1:6" ht="13.5">
      <c r="A80" s="273">
        <v>60</v>
      </c>
      <c r="B80" s="274" t="s">
        <v>314</v>
      </c>
      <c r="C80" s="210">
        <v>41670</v>
      </c>
      <c r="D80" s="275" t="s">
        <v>881</v>
      </c>
      <c r="E80" s="209" t="s">
        <v>282</v>
      </c>
      <c r="F80" s="337">
        <v>2500</v>
      </c>
    </row>
    <row r="81" spans="1:6" ht="13.5">
      <c r="A81" s="273">
        <v>61</v>
      </c>
      <c r="B81" s="274" t="s">
        <v>314</v>
      </c>
      <c r="C81" s="210">
        <v>41670</v>
      </c>
      <c r="D81" s="275" t="s">
        <v>882</v>
      </c>
      <c r="E81" s="209" t="s">
        <v>282</v>
      </c>
      <c r="F81" s="337">
        <v>2500</v>
      </c>
    </row>
    <row r="82" spans="1:6" ht="13.5">
      <c r="A82" s="273">
        <v>62</v>
      </c>
      <c r="B82" s="274" t="s">
        <v>314</v>
      </c>
      <c r="C82" s="210">
        <v>41670</v>
      </c>
      <c r="D82" s="275" t="s">
        <v>876</v>
      </c>
      <c r="E82" s="209" t="s">
        <v>282</v>
      </c>
      <c r="F82" s="337">
        <v>2500</v>
      </c>
    </row>
    <row r="83" spans="1:6" ht="13.5">
      <c r="A83" s="273">
        <v>63</v>
      </c>
      <c r="B83" s="274" t="s">
        <v>314</v>
      </c>
      <c r="C83" s="210">
        <v>41670</v>
      </c>
      <c r="D83" s="275" t="s">
        <v>883</v>
      </c>
      <c r="E83" s="209" t="s">
        <v>282</v>
      </c>
      <c r="F83" s="337">
        <v>2500</v>
      </c>
    </row>
    <row r="84" spans="1:6" ht="13.5">
      <c r="A84" s="273">
        <v>64</v>
      </c>
      <c r="B84" s="274" t="s">
        <v>314</v>
      </c>
      <c r="C84" s="210">
        <v>41670</v>
      </c>
      <c r="D84" s="275" t="s">
        <v>884</v>
      </c>
      <c r="E84" s="209" t="s">
        <v>282</v>
      </c>
      <c r="F84" s="337">
        <v>2500</v>
      </c>
    </row>
    <row r="85" spans="1:6" ht="13.5">
      <c r="A85" s="273">
        <v>65</v>
      </c>
      <c r="B85" s="274" t="s">
        <v>314</v>
      </c>
      <c r="C85" s="210">
        <v>41670</v>
      </c>
      <c r="D85" s="275" t="s">
        <v>885</v>
      </c>
      <c r="E85" s="209" t="s">
        <v>282</v>
      </c>
      <c r="F85" s="337">
        <v>2500</v>
      </c>
    </row>
    <row r="86" spans="1:6" ht="13.5">
      <c r="A86" s="273">
        <v>66</v>
      </c>
      <c r="B86" s="274" t="s">
        <v>314</v>
      </c>
      <c r="C86" s="210">
        <v>41670</v>
      </c>
      <c r="D86" s="275" t="s">
        <v>886</v>
      </c>
      <c r="E86" s="209" t="s">
        <v>282</v>
      </c>
      <c r="F86" s="337">
        <v>2500</v>
      </c>
    </row>
    <row r="87" spans="1:6" ht="13.5">
      <c r="A87" s="273">
        <v>67</v>
      </c>
      <c r="B87" s="274" t="s">
        <v>314</v>
      </c>
      <c r="C87" s="210">
        <v>41670</v>
      </c>
      <c r="D87" s="275" t="s">
        <v>887</v>
      </c>
      <c r="E87" s="209" t="s">
        <v>282</v>
      </c>
      <c r="F87" s="337">
        <v>2500</v>
      </c>
    </row>
    <row r="88" spans="1:6" ht="13.5">
      <c r="A88" s="273">
        <v>68</v>
      </c>
      <c r="B88" s="274" t="s">
        <v>314</v>
      </c>
      <c r="C88" s="210">
        <v>41670</v>
      </c>
      <c r="D88" s="275" t="s">
        <v>888</v>
      </c>
      <c r="E88" s="209" t="s">
        <v>282</v>
      </c>
      <c r="F88" s="337">
        <v>2500</v>
      </c>
    </row>
    <row r="89" spans="1:6" ht="14.25" thickBot="1">
      <c r="A89" s="309">
        <v>69</v>
      </c>
      <c r="B89" s="310" t="s">
        <v>314</v>
      </c>
      <c r="C89" s="256">
        <v>41670</v>
      </c>
      <c r="D89" s="311" t="s">
        <v>889</v>
      </c>
      <c r="E89" s="255" t="s">
        <v>282</v>
      </c>
      <c r="F89" s="451">
        <v>5000</v>
      </c>
    </row>
    <row r="90" spans="1:6" ht="14.25" thickBot="1">
      <c r="A90" s="154"/>
      <c r="B90" s="279"/>
      <c r="C90" s="251"/>
      <c r="D90" s="208" t="s">
        <v>349</v>
      </c>
      <c r="E90" s="307" t="s">
        <v>282</v>
      </c>
      <c r="F90" s="403">
        <f>SUM(F14:F89)</f>
        <v>366613</v>
      </c>
    </row>
    <row r="91" spans="1:6" ht="13.5">
      <c r="A91" s="154"/>
      <c r="B91" s="279"/>
      <c r="C91" s="251"/>
      <c r="D91" s="272"/>
      <c r="E91" s="154"/>
      <c r="F91" s="283"/>
    </row>
    <row r="92" spans="1:6" ht="12.75">
      <c r="A92" s="284"/>
      <c r="B92" s="284"/>
      <c r="C92" s="281"/>
      <c r="D92" s="282"/>
      <c r="E92" s="272"/>
      <c r="F92" s="283"/>
    </row>
    <row r="93" spans="1:6" ht="12.75">
      <c r="A93" s="284"/>
      <c r="B93" s="284"/>
      <c r="C93" s="281"/>
      <c r="D93" s="282"/>
      <c r="E93" s="272"/>
      <c r="F93" s="283"/>
    </row>
    <row r="94" spans="1:6" ht="13.5">
      <c r="A94" s="139"/>
      <c r="B94" s="139"/>
      <c r="C94" s="140"/>
      <c r="D94" s="185" t="s">
        <v>182</v>
      </c>
      <c r="E94" s="140"/>
      <c r="F94" s="139"/>
    </row>
    <row r="95" spans="1:6" ht="13.5">
      <c r="A95" s="140"/>
      <c r="B95" s="140"/>
      <c r="C95" s="140"/>
      <c r="D95" s="185" t="s">
        <v>175</v>
      </c>
      <c r="E95" s="140"/>
      <c r="F95" s="140"/>
    </row>
    <row r="96" spans="1:6" ht="13.5">
      <c r="A96" s="140"/>
      <c r="B96" s="140"/>
      <c r="C96" s="140"/>
      <c r="E96" s="140"/>
      <c r="F96" s="140"/>
    </row>
    <row r="97" spans="1:6" ht="13.5">
      <c r="A97" s="140"/>
      <c r="B97" s="140"/>
      <c r="C97" s="140"/>
      <c r="E97" s="140"/>
      <c r="F97" s="140"/>
    </row>
    <row r="98" spans="1:6" ht="13.5">
      <c r="A98" s="140"/>
      <c r="B98" s="140"/>
      <c r="C98" s="140"/>
      <c r="D98" s="140"/>
      <c r="E98" s="140"/>
      <c r="F98" s="140"/>
    </row>
    <row r="99" spans="1:6" ht="13.5">
      <c r="A99" s="140"/>
      <c r="B99" s="140"/>
      <c r="C99" s="140"/>
      <c r="D99" s="140"/>
      <c r="E99" s="140"/>
      <c r="F99" s="140"/>
    </row>
    <row r="100" spans="1:6" ht="13.5">
      <c r="A100" s="140"/>
      <c r="B100" s="140"/>
      <c r="C100" s="140" t="s">
        <v>176</v>
      </c>
      <c r="D100" s="139"/>
      <c r="E100" s="140" t="s">
        <v>205</v>
      </c>
      <c r="F100" s="216"/>
    </row>
    <row r="101" spans="1:6" ht="13.5">
      <c r="A101" s="139"/>
      <c r="C101" s="140" t="s">
        <v>208</v>
      </c>
      <c r="D101" s="139"/>
      <c r="E101" s="140" t="s">
        <v>760</v>
      </c>
      <c r="F101" s="139"/>
    </row>
    <row r="102" spans="1:6" ht="13.5">
      <c r="A102" s="139"/>
      <c r="C102" s="140" t="s">
        <v>395</v>
      </c>
      <c r="D102" s="139"/>
      <c r="E102" s="137"/>
      <c r="F102" s="139"/>
    </row>
    <row r="103" spans="1:6" ht="13.5">
      <c r="A103" s="139"/>
      <c r="B103" s="139"/>
      <c r="C103" s="139"/>
      <c r="D103" s="139"/>
      <c r="E103" s="139"/>
      <c r="F103" s="139"/>
    </row>
  </sheetData>
  <sheetProtection/>
  <printOptions/>
  <pageMargins left="0.7" right="0.7" top="0.75" bottom="0.75" header="0.3" footer="0.3"/>
  <pageSetup horizontalDpi="600" verticalDpi="600" orientation="portrait" paperSize="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118"/>
  <sheetViews>
    <sheetView zoomScalePageLayoutView="0" workbookViewId="0" topLeftCell="A11">
      <selection activeCell="R39" sqref="R39"/>
    </sheetView>
  </sheetViews>
  <sheetFormatPr defaultColWidth="11.421875" defaultRowHeight="12.75"/>
  <cols>
    <col min="1" max="1" width="10.57421875" style="15" customWidth="1"/>
    <col min="2" max="2" width="10.421875" style="15" customWidth="1"/>
    <col min="3" max="3" width="18.00390625" style="15" customWidth="1"/>
    <col min="4" max="4" width="17.421875" style="15" customWidth="1"/>
    <col min="5" max="5" width="11.421875" style="15" customWidth="1"/>
    <col min="6" max="6" width="10.7109375" style="15" customWidth="1"/>
    <col min="7" max="7" width="9.7109375" style="15" customWidth="1"/>
    <col min="8" max="8" width="9.421875" style="15" customWidth="1"/>
    <col min="9" max="10" width="11.421875" style="15" customWidth="1"/>
    <col min="11" max="11" width="13.00390625" style="15" customWidth="1"/>
    <col min="12" max="12" width="0" style="15" hidden="1" customWidth="1"/>
    <col min="13" max="13" width="11.8515625" style="15" customWidth="1"/>
    <col min="14" max="14" width="8.7109375" style="15" customWidth="1"/>
    <col min="15" max="15" width="10.8515625" style="15" customWidth="1"/>
    <col min="16" max="16" width="11.421875" style="15" customWidth="1"/>
    <col min="17" max="17" width="5.140625" style="15" customWidth="1"/>
    <col min="18" max="18" width="12.28125" style="15" customWidth="1"/>
    <col min="19" max="16384" width="11.421875" style="15" customWidth="1"/>
  </cols>
  <sheetData>
    <row r="1" spans="1:14" ht="22.5">
      <c r="A1" s="186"/>
      <c r="B1" s="20" t="s">
        <v>8</v>
      </c>
      <c r="C1" s="344" t="s">
        <v>799</v>
      </c>
      <c r="D1" s="464"/>
      <c r="E1" s="20"/>
      <c r="F1" s="20"/>
      <c r="I1" s="89"/>
      <c r="J1" s="388" t="s">
        <v>230</v>
      </c>
      <c r="K1" s="349"/>
      <c r="L1" s="387" t="s">
        <v>586</v>
      </c>
      <c r="M1" s="186"/>
      <c r="N1" s="372"/>
    </row>
    <row r="2" spans="1:18" ht="18" customHeight="1">
      <c r="A2" s="37" t="s">
        <v>0</v>
      </c>
      <c r="B2" s="37" t="s">
        <v>577</v>
      </c>
      <c r="C2" s="37" t="s">
        <v>1</v>
      </c>
      <c r="D2" s="190" t="s">
        <v>2</v>
      </c>
      <c r="E2" s="37" t="s">
        <v>3</v>
      </c>
      <c r="F2" s="37" t="s">
        <v>5</v>
      </c>
      <c r="G2" s="37" t="s">
        <v>9</v>
      </c>
      <c r="H2" s="37" t="s">
        <v>4</v>
      </c>
      <c r="I2" s="386" t="s">
        <v>230</v>
      </c>
      <c r="J2" s="182"/>
      <c r="L2" s="26">
        <v>8628</v>
      </c>
      <c r="M2" s="186"/>
      <c r="N2" s="372"/>
      <c r="Q2" s="345"/>
      <c r="R2" s="345"/>
    </row>
    <row r="3" spans="1:18" ht="10.5" customHeight="1">
      <c r="A3" s="187"/>
      <c r="B3" s="37"/>
      <c r="C3" s="321" t="s">
        <v>769</v>
      </c>
      <c r="D3" s="190" t="s">
        <v>213</v>
      </c>
      <c r="E3" s="94"/>
      <c r="F3" s="26"/>
      <c r="G3" s="118"/>
      <c r="H3" s="462">
        <v>31668</v>
      </c>
      <c r="I3" s="390"/>
      <c r="K3" s="339"/>
      <c r="L3" s="26">
        <v>2300</v>
      </c>
      <c r="M3" s="373"/>
      <c r="N3" s="372"/>
      <c r="Q3" s="345"/>
      <c r="R3" s="438"/>
    </row>
    <row r="4" spans="1:18" ht="10.5" customHeight="1">
      <c r="A4" s="187"/>
      <c r="B4" s="187">
        <v>41646</v>
      </c>
      <c r="C4" s="191" t="s">
        <v>914</v>
      </c>
      <c r="D4" s="191" t="s">
        <v>770</v>
      </c>
      <c r="E4" s="94">
        <v>366613</v>
      </c>
      <c r="F4" s="26"/>
      <c r="G4" s="3"/>
      <c r="H4" s="19">
        <f>(E4+H3)-SUM(F4:G4)</f>
        <v>398281</v>
      </c>
      <c r="I4" s="390"/>
      <c r="K4" s="339"/>
      <c r="L4" s="26">
        <v>2400</v>
      </c>
      <c r="M4" s="373"/>
      <c r="N4" s="372"/>
      <c r="Q4" s="345"/>
      <c r="R4" s="438"/>
    </row>
    <row r="5" spans="1:18" ht="10.5" customHeight="1">
      <c r="A5" s="187"/>
      <c r="B5" s="187"/>
      <c r="C5" s="191" t="s">
        <v>151</v>
      </c>
      <c r="D5" s="191" t="s">
        <v>416</v>
      </c>
      <c r="E5" s="94"/>
      <c r="F5" s="26">
        <v>6000</v>
      </c>
      <c r="G5" s="3"/>
      <c r="H5" s="19">
        <f aca="true" t="shared" si="0" ref="H5:H60">(E5+H4)-SUM(F5:G5)</f>
        <v>392281</v>
      </c>
      <c r="I5" s="390"/>
      <c r="K5" s="339"/>
      <c r="L5" s="26"/>
      <c r="M5" s="373"/>
      <c r="N5" s="372"/>
      <c r="Q5" s="345"/>
      <c r="R5" s="438"/>
    </row>
    <row r="6" spans="1:18" ht="10.5" customHeight="1">
      <c r="A6" s="187"/>
      <c r="B6" s="187"/>
      <c r="C6" s="191" t="s">
        <v>852</v>
      </c>
      <c r="D6" s="191" t="s">
        <v>416</v>
      </c>
      <c r="E6" s="94"/>
      <c r="F6" s="26">
        <v>5980</v>
      </c>
      <c r="G6" s="3"/>
      <c r="H6" s="19">
        <f t="shared" si="0"/>
        <v>386301</v>
      </c>
      <c r="I6" s="390"/>
      <c r="K6" s="339"/>
      <c r="L6" s="26"/>
      <c r="M6" s="373"/>
      <c r="N6" s="372"/>
      <c r="Q6" s="345"/>
      <c r="R6" s="438"/>
    </row>
    <row r="7" spans="1:18" ht="10.5" customHeight="1">
      <c r="A7" s="187"/>
      <c r="B7" s="187"/>
      <c r="C7" s="191" t="s">
        <v>105</v>
      </c>
      <c r="D7" s="191" t="s">
        <v>915</v>
      </c>
      <c r="E7" s="94"/>
      <c r="F7" s="26">
        <v>8739</v>
      </c>
      <c r="G7" s="3"/>
      <c r="H7" s="19">
        <f t="shared" si="0"/>
        <v>377562</v>
      </c>
      <c r="I7" s="390"/>
      <c r="K7" s="339"/>
      <c r="L7" s="26"/>
      <c r="M7" s="373"/>
      <c r="N7" s="372"/>
      <c r="Q7" s="345"/>
      <c r="R7" s="438"/>
    </row>
    <row r="8" spans="1:18" ht="10.5" customHeight="1">
      <c r="A8" s="187"/>
      <c r="B8" s="187"/>
      <c r="C8" s="191" t="s">
        <v>916</v>
      </c>
      <c r="D8" s="191" t="s">
        <v>416</v>
      </c>
      <c r="E8" s="94"/>
      <c r="F8" s="26">
        <v>6000</v>
      </c>
      <c r="G8" s="3"/>
      <c r="H8" s="19">
        <f t="shared" si="0"/>
        <v>371562</v>
      </c>
      <c r="I8" s="390"/>
      <c r="K8" s="339"/>
      <c r="L8" s="26"/>
      <c r="M8" s="373"/>
      <c r="N8" s="372"/>
      <c r="Q8" s="345"/>
      <c r="R8" s="438"/>
    </row>
    <row r="9" spans="1:18" ht="10.5" customHeight="1">
      <c r="A9" s="187"/>
      <c r="B9" s="187"/>
      <c r="C9" s="192" t="s">
        <v>922</v>
      </c>
      <c r="D9" s="191"/>
      <c r="E9" s="94"/>
      <c r="F9" s="26">
        <v>30000</v>
      </c>
      <c r="G9" s="3"/>
      <c r="H9" s="19">
        <f t="shared" si="0"/>
        <v>341562</v>
      </c>
      <c r="I9" s="390"/>
      <c r="K9" s="339"/>
      <c r="L9" s="26"/>
      <c r="M9" s="373"/>
      <c r="N9" s="372"/>
      <c r="Q9" s="345"/>
      <c r="R9" s="438"/>
    </row>
    <row r="10" spans="1:18" ht="10.5" customHeight="1">
      <c r="A10" s="187"/>
      <c r="B10" s="187"/>
      <c r="C10" s="191"/>
      <c r="D10" s="191"/>
      <c r="E10" s="94">
        <v>32970</v>
      </c>
      <c r="F10" s="26"/>
      <c r="G10" s="3"/>
      <c r="H10" s="19">
        <f t="shared" si="0"/>
        <v>374532</v>
      </c>
      <c r="I10" s="390"/>
      <c r="K10" s="339"/>
      <c r="L10" s="26"/>
      <c r="M10" s="373"/>
      <c r="N10" s="372"/>
      <c r="Q10" s="345"/>
      <c r="R10" s="438"/>
    </row>
    <row r="11" spans="1:18" ht="10.5" customHeight="1">
      <c r="A11" s="187"/>
      <c r="B11" s="187"/>
      <c r="C11" s="191" t="s">
        <v>912</v>
      </c>
      <c r="D11" s="191"/>
      <c r="E11" s="94">
        <v>84519</v>
      </c>
      <c r="F11" s="26"/>
      <c r="G11" s="3"/>
      <c r="H11" s="19">
        <f t="shared" si="0"/>
        <v>459051</v>
      </c>
      <c r="I11" s="390"/>
      <c r="K11" s="339"/>
      <c r="L11" s="26"/>
      <c r="M11" s="373"/>
      <c r="N11" s="372"/>
      <c r="Q11" s="345"/>
      <c r="R11" s="438"/>
    </row>
    <row r="12" spans="1:18" ht="10.5" customHeight="1">
      <c r="A12" s="187"/>
      <c r="B12" s="187"/>
      <c r="C12" s="191" t="s">
        <v>899</v>
      </c>
      <c r="D12" s="191"/>
      <c r="E12" s="94"/>
      <c r="F12" s="26">
        <v>6000</v>
      </c>
      <c r="G12" s="3"/>
      <c r="H12" s="19">
        <f t="shared" si="0"/>
        <v>453051</v>
      </c>
      <c r="I12" s="390"/>
      <c r="K12" s="339"/>
      <c r="L12" s="26"/>
      <c r="M12" s="373"/>
      <c r="N12" s="372"/>
      <c r="Q12" s="345"/>
      <c r="R12" s="438"/>
    </row>
    <row r="13" spans="1:18" ht="10.5" customHeight="1">
      <c r="A13" s="187"/>
      <c r="B13" s="187"/>
      <c r="C13" s="191" t="s">
        <v>485</v>
      </c>
      <c r="D13" s="191" t="s">
        <v>923</v>
      </c>
      <c r="E13" s="94"/>
      <c r="F13" s="26">
        <v>25000</v>
      </c>
      <c r="G13" s="3"/>
      <c r="H13" s="19">
        <f t="shared" si="0"/>
        <v>428051</v>
      </c>
      <c r="I13" s="390"/>
      <c r="K13" s="339"/>
      <c r="L13" s="26"/>
      <c r="M13" s="373"/>
      <c r="N13" s="372"/>
      <c r="Q13" s="345"/>
      <c r="R13" s="438"/>
    </row>
    <row r="14" spans="1:18" ht="10.5" customHeight="1">
      <c r="A14" s="187"/>
      <c r="B14" s="187"/>
      <c r="C14" s="191" t="s">
        <v>924</v>
      </c>
      <c r="D14" s="191"/>
      <c r="E14" s="94">
        <v>10093</v>
      </c>
      <c r="F14" s="26"/>
      <c r="G14" s="3"/>
      <c r="H14" s="19">
        <f t="shared" si="0"/>
        <v>438144</v>
      </c>
      <c r="I14" s="390"/>
      <c r="K14" s="339"/>
      <c r="L14" s="26"/>
      <c r="M14" s="373"/>
      <c r="N14" s="372"/>
      <c r="Q14" s="345"/>
      <c r="R14" s="438"/>
    </row>
    <row r="15" spans="1:18" ht="10.5" customHeight="1">
      <c r="A15" s="187"/>
      <c r="B15" s="187"/>
      <c r="C15" s="191" t="s">
        <v>908</v>
      </c>
      <c r="D15" s="191"/>
      <c r="E15" s="94"/>
      <c r="F15" s="124">
        <v>80000</v>
      </c>
      <c r="G15" s="3"/>
      <c r="H15" s="19">
        <f t="shared" si="0"/>
        <v>358144</v>
      </c>
      <c r="I15" s="390"/>
      <c r="K15" s="339"/>
      <c r="L15" s="26"/>
      <c r="M15" s="373"/>
      <c r="N15" s="372"/>
      <c r="Q15" s="345"/>
      <c r="R15" s="438"/>
    </row>
    <row r="16" spans="1:18" ht="10.5" customHeight="1">
      <c r="A16" s="187"/>
      <c r="B16" s="187"/>
      <c r="C16" s="191" t="s">
        <v>535</v>
      </c>
      <c r="D16" s="191" t="s">
        <v>925</v>
      </c>
      <c r="E16" s="94"/>
      <c r="F16" s="26">
        <v>4070</v>
      </c>
      <c r="G16" s="3"/>
      <c r="H16" s="19">
        <f t="shared" si="0"/>
        <v>354074</v>
      </c>
      <c r="I16" s="390"/>
      <c r="K16" s="339"/>
      <c r="L16" s="26"/>
      <c r="M16" s="373"/>
      <c r="N16" s="372"/>
      <c r="Q16" s="345"/>
      <c r="R16" s="438"/>
    </row>
    <row r="17" spans="1:18" ht="10.5" customHeight="1">
      <c r="A17" s="187"/>
      <c r="B17" s="187"/>
      <c r="C17" s="191" t="s">
        <v>723</v>
      </c>
      <c r="D17" s="191" t="s">
        <v>416</v>
      </c>
      <c r="E17" s="182"/>
      <c r="F17" s="26">
        <v>6000</v>
      </c>
      <c r="G17" s="182"/>
      <c r="H17" s="19">
        <f t="shared" si="0"/>
        <v>348074</v>
      </c>
      <c r="I17" s="390"/>
      <c r="K17" s="366"/>
      <c r="L17" s="385">
        <v>3500</v>
      </c>
      <c r="M17" s="373"/>
      <c r="N17" s="372"/>
      <c r="Q17" s="345"/>
      <c r="R17" s="438"/>
    </row>
    <row r="18" spans="1:18" ht="10.5" customHeight="1">
      <c r="A18" s="187"/>
      <c r="B18" s="187"/>
      <c r="C18" s="191" t="s">
        <v>585</v>
      </c>
      <c r="D18" s="191" t="s">
        <v>926</v>
      </c>
      <c r="E18" s="182"/>
      <c r="F18" s="26">
        <v>23400</v>
      </c>
      <c r="G18" s="182"/>
      <c r="H18" s="19">
        <f t="shared" si="0"/>
        <v>324674</v>
      </c>
      <c r="I18" s="390"/>
      <c r="K18" s="366"/>
      <c r="L18" s="26">
        <v>3500</v>
      </c>
      <c r="M18" s="373"/>
      <c r="N18" s="372"/>
      <c r="Q18" s="345"/>
      <c r="R18" s="345"/>
    </row>
    <row r="19" spans="1:18" ht="10.5" customHeight="1">
      <c r="A19" s="324"/>
      <c r="B19" s="188"/>
      <c r="C19" s="191" t="s">
        <v>406</v>
      </c>
      <c r="D19" s="191" t="s">
        <v>926</v>
      </c>
      <c r="E19" s="182"/>
      <c r="F19" s="26">
        <v>8628</v>
      </c>
      <c r="G19" s="182"/>
      <c r="H19" s="19">
        <f t="shared" si="0"/>
        <v>316046</v>
      </c>
      <c r="K19" s="345"/>
      <c r="L19" s="345"/>
      <c r="M19" s="376"/>
      <c r="N19" s="339"/>
      <c r="Q19" s="345"/>
      <c r="R19" s="132"/>
    </row>
    <row r="20" spans="1:18" ht="10.5" customHeight="1">
      <c r="A20" s="188"/>
      <c r="B20" s="31"/>
      <c r="C20" s="191" t="s">
        <v>225</v>
      </c>
      <c r="D20" s="191" t="s">
        <v>927</v>
      </c>
      <c r="E20" s="182"/>
      <c r="F20" s="385">
        <v>2300</v>
      </c>
      <c r="G20" s="182"/>
      <c r="H20" s="19">
        <f t="shared" si="0"/>
        <v>313746</v>
      </c>
      <c r="L20" s="367">
        <f>20000-11840</f>
        <v>8160</v>
      </c>
      <c r="M20" s="186"/>
      <c r="N20" s="338"/>
      <c r="Q20" s="345"/>
      <c r="R20" s="132"/>
    </row>
    <row r="21" spans="1:18" ht="10.5" customHeight="1">
      <c r="A21" s="188"/>
      <c r="B21" s="31"/>
      <c r="C21" s="191" t="s">
        <v>221</v>
      </c>
      <c r="D21" s="191" t="s">
        <v>773</v>
      </c>
      <c r="E21" s="182"/>
      <c r="F21" s="26">
        <v>2400</v>
      </c>
      <c r="G21" s="182"/>
      <c r="H21" s="19">
        <f t="shared" si="0"/>
        <v>311346</v>
      </c>
      <c r="K21" s="420"/>
      <c r="L21" s="417" t="s">
        <v>166</v>
      </c>
      <c r="M21" s="418"/>
      <c r="N21" s="418"/>
      <c r="O21" s="419"/>
      <c r="P21" s="349"/>
      <c r="Q21" s="366"/>
      <c r="R21" s="132"/>
    </row>
    <row r="22" spans="1:18" ht="10.5" customHeight="1">
      <c r="A22" s="188"/>
      <c r="B22" s="31"/>
      <c r="C22" s="191" t="s">
        <v>928</v>
      </c>
      <c r="D22" s="191" t="s">
        <v>773</v>
      </c>
      <c r="E22" s="182"/>
      <c r="F22" s="26">
        <v>3500</v>
      </c>
      <c r="G22" s="182"/>
      <c r="H22" s="19">
        <f t="shared" si="0"/>
        <v>307846</v>
      </c>
      <c r="K22" s="420">
        <v>20000</v>
      </c>
      <c r="L22" s="421">
        <v>20000</v>
      </c>
      <c r="M22" s="422">
        <v>7</v>
      </c>
      <c r="N22" s="423">
        <f>+L22*M22</f>
        <v>140000</v>
      </c>
      <c r="O22" s="420"/>
      <c r="P22" s="339"/>
      <c r="Q22" s="339"/>
      <c r="R22" s="132"/>
    </row>
    <row r="23" spans="1:18" ht="10.5" customHeight="1">
      <c r="A23" s="188"/>
      <c r="B23" s="31"/>
      <c r="C23" s="191" t="s">
        <v>929</v>
      </c>
      <c r="D23" s="191" t="s">
        <v>773</v>
      </c>
      <c r="E23" s="182"/>
      <c r="F23" s="26">
        <v>3500</v>
      </c>
      <c r="G23" s="182"/>
      <c r="H23" s="19">
        <f t="shared" si="0"/>
        <v>304346</v>
      </c>
      <c r="J23" s="385"/>
      <c r="K23" s="420">
        <v>10000</v>
      </c>
      <c r="L23" s="421">
        <v>10000</v>
      </c>
      <c r="M23" s="422">
        <v>2</v>
      </c>
      <c r="N23" s="423">
        <f aca="true" t="shared" si="1" ref="N23:N32">+L23*M23</f>
        <v>20000</v>
      </c>
      <c r="O23" s="420"/>
      <c r="P23" s="339"/>
      <c r="Q23" s="339"/>
      <c r="R23" s="345"/>
    </row>
    <row r="24" spans="1:17" ht="10.5" customHeight="1">
      <c r="A24" s="188"/>
      <c r="B24" s="31"/>
      <c r="C24" s="191" t="s">
        <v>930</v>
      </c>
      <c r="D24" s="191" t="s">
        <v>732</v>
      </c>
      <c r="E24" s="182"/>
      <c r="F24" s="26">
        <v>4100</v>
      </c>
      <c r="G24" s="182"/>
      <c r="H24" s="19">
        <f t="shared" si="0"/>
        <v>300246</v>
      </c>
      <c r="J24" s="26"/>
      <c r="K24" s="420">
        <v>5000</v>
      </c>
      <c r="L24" s="421">
        <v>5000</v>
      </c>
      <c r="M24" s="422">
        <v>14</v>
      </c>
      <c r="N24" s="423">
        <f t="shared" si="1"/>
        <v>70000</v>
      </c>
      <c r="O24" s="420"/>
      <c r="P24" s="339"/>
      <c r="Q24" s="339"/>
    </row>
    <row r="25" spans="1:17" ht="10.5" customHeight="1">
      <c r="A25" s="188"/>
      <c r="B25" s="188"/>
      <c r="C25" s="191" t="s">
        <v>221</v>
      </c>
      <c r="D25" s="191" t="s">
        <v>438</v>
      </c>
      <c r="E25" s="182"/>
      <c r="F25" s="26">
        <v>0</v>
      </c>
      <c r="G25" s="182"/>
      <c r="H25" s="19">
        <f t="shared" si="0"/>
        <v>300246</v>
      </c>
      <c r="J25" s="26"/>
      <c r="K25" s="420">
        <v>2000</v>
      </c>
      <c r="L25" s="421">
        <v>2000</v>
      </c>
      <c r="M25" s="422">
        <v>0</v>
      </c>
      <c r="N25" s="423">
        <f t="shared" si="1"/>
        <v>0</v>
      </c>
      <c r="O25" s="420"/>
      <c r="P25" s="339"/>
      <c r="Q25" s="339"/>
    </row>
    <row r="26" spans="1:17" ht="10.5" customHeight="1">
      <c r="A26" s="188"/>
      <c r="B26" s="31"/>
      <c r="C26" s="191" t="s">
        <v>233</v>
      </c>
      <c r="D26" s="191" t="s">
        <v>931</v>
      </c>
      <c r="E26" s="182"/>
      <c r="F26" s="26">
        <v>32970</v>
      </c>
      <c r="G26" s="182"/>
      <c r="H26" s="19">
        <f t="shared" si="0"/>
        <v>267276</v>
      </c>
      <c r="J26" s="26"/>
      <c r="K26" s="420">
        <v>1000</v>
      </c>
      <c r="L26" s="421">
        <v>1000</v>
      </c>
      <c r="M26" s="422">
        <v>1</v>
      </c>
      <c r="N26" s="423">
        <f t="shared" si="1"/>
        <v>1000</v>
      </c>
      <c r="O26" s="420"/>
      <c r="P26" s="339"/>
      <c r="Q26" s="339"/>
    </row>
    <row r="27" spans="1:17" ht="10.5" customHeight="1">
      <c r="A27" s="111"/>
      <c r="B27" s="188"/>
      <c r="C27" s="191" t="s">
        <v>104</v>
      </c>
      <c r="D27" s="191" t="s">
        <v>416</v>
      </c>
      <c r="E27" s="182"/>
      <c r="F27" s="26">
        <v>3380</v>
      </c>
      <c r="G27" s="182"/>
      <c r="H27" s="19">
        <f t="shared" si="0"/>
        <v>263896</v>
      </c>
      <c r="J27" s="26"/>
      <c r="K27" s="420">
        <v>500</v>
      </c>
      <c r="L27" s="421">
        <v>500</v>
      </c>
      <c r="M27" s="422">
        <v>1</v>
      </c>
      <c r="N27" s="423">
        <f t="shared" si="1"/>
        <v>500</v>
      </c>
      <c r="O27" s="420"/>
      <c r="P27" s="339"/>
      <c r="Q27" s="339"/>
    </row>
    <row r="28" spans="1:17" ht="10.5" customHeight="1">
      <c r="A28" s="111"/>
      <c r="B28" s="188"/>
      <c r="C28" s="191" t="s">
        <v>231</v>
      </c>
      <c r="D28" s="191" t="s">
        <v>774</v>
      </c>
      <c r="E28" s="182"/>
      <c r="F28" s="26">
        <v>2680</v>
      </c>
      <c r="G28" s="182"/>
      <c r="H28" s="19">
        <f t="shared" si="0"/>
        <v>261216</v>
      </c>
      <c r="J28" s="26"/>
      <c r="K28" s="420">
        <v>100</v>
      </c>
      <c r="L28" s="421">
        <v>100</v>
      </c>
      <c r="M28" s="422">
        <v>7</v>
      </c>
      <c r="N28" s="423">
        <f t="shared" si="1"/>
        <v>700</v>
      </c>
      <c r="O28" s="420"/>
      <c r="P28" s="339"/>
      <c r="Q28" s="339"/>
    </row>
    <row r="29" spans="1:17" ht="10.5" customHeight="1">
      <c r="A29" s="111"/>
      <c r="B29" s="188"/>
      <c r="C29" s="191" t="s">
        <v>775</v>
      </c>
      <c r="D29" s="191" t="s">
        <v>416</v>
      </c>
      <c r="E29" s="182"/>
      <c r="F29" s="26">
        <v>6000</v>
      </c>
      <c r="G29" s="182"/>
      <c r="H29" s="19">
        <f t="shared" si="0"/>
        <v>255216</v>
      </c>
      <c r="J29" s="26"/>
      <c r="K29" s="420">
        <v>50</v>
      </c>
      <c r="L29" s="421">
        <v>50</v>
      </c>
      <c r="M29" s="422">
        <v>1</v>
      </c>
      <c r="N29" s="423">
        <f t="shared" si="1"/>
        <v>50</v>
      </c>
      <c r="O29" s="420"/>
      <c r="P29" s="339"/>
      <c r="Q29" s="339"/>
    </row>
    <row r="30" spans="1:17" ht="10.5" customHeight="1">
      <c r="A30" s="111"/>
      <c r="B30" s="188">
        <v>41647</v>
      </c>
      <c r="C30" s="191" t="s">
        <v>233</v>
      </c>
      <c r="D30" s="191" t="s">
        <v>189</v>
      </c>
      <c r="E30" s="182"/>
      <c r="F30" s="26">
        <v>1600</v>
      </c>
      <c r="G30" s="182"/>
      <c r="H30" s="19">
        <f t="shared" si="0"/>
        <v>253616</v>
      </c>
      <c r="J30" s="26"/>
      <c r="K30" s="420">
        <v>10</v>
      </c>
      <c r="L30" s="421">
        <v>10</v>
      </c>
      <c r="M30" s="422">
        <v>25</v>
      </c>
      <c r="N30" s="423">
        <f t="shared" si="1"/>
        <v>250</v>
      </c>
      <c r="O30" s="420"/>
      <c r="P30" s="339"/>
      <c r="Q30" s="339"/>
    </row>
    <row r="31" spans="1:17" ht="10.5" customHeight="1">
      <c r="A31" s="111"/>
      <c r="B31" s="188"/>
      <c r="C31" s="191" t="s">
        <v>537</v>
      </c>
      <c r="D31" s="191" t="s">
        <v>416</v>
      </c>
      <c r="E31" s="182"/>
      <c r="F31" s="26">
        <v>41824</v>
      </c>
      <c r="H31" s="19">
        <f t="shared" si="0"/>
        <v>211792</v>
      </c>
      <c r="J31" s="26"/>
      <c r="K31" s="420">
        <v>5</v>
      </c>
      <c r="L31" s="421">
        <v>5</v>
      </c>
      <c r="M31" s="422">
        <v>5</v>
      </c>
      <c r="N31" s="423">
        <f t="shared" si="1"/>
        <v>25</v>
      </c>
      <c r="O31" s="420"/>
      <c r="P31" s="339"/>
      <c r="Q31" s="339"/>
    </row>
    <row r="32" spans="1:17" ht="10.5" customHeight="1" thickBot="1">
      <c r="A32" s="111"/>
      <c r="B32" s="188"/>
      <c r="C32" s="191" t="s">
        <v>233</v>
      </c>
      <c r="D32" s="191" t="s">
        <v>416</v>
      </c>
      <c r="F32" s="26">
        <v>6000</v>
      </c>
      <c r="G32" s="182"/>
      <c r="H32" s="19">
        <f t="shared" si="0"/>
        <v>205792</v>
      </c>
      <c r="J32" s="26"/>
      <c r="K32" s="420">
        <v>1</v>
      </c>
      <c r="L32" s="424">
        <v>1</v>
      </c>
      <c r="M32" s="425">
        <v>31</v>
      </c>
      <c r="N32" s="423">
        <f t="shared" si="1"/>
        <v>31</v>
      </c>
      <c r="O32" s="420"/>
      <c r="P32" s="339"/>
      <c r="Q32" s="339"/>
    </row>
    <row r="33" spans="1:17" ht="10.5" customHeight="1" thickBot="1">
      <c r="A33" s="111"/>
      <c r="B33" s="188"/>
      <c r="C33" s="191" t="s">
        <v>907</v>
      </c>
      <c r="D33" s="199" t="s">
        <v>906</v>
      </c>
      <c r="E33" s="182">
        <v>32970</v>
      </c>
      <c r="F33" s="26"/>
      <c r="H33" s="19">
        <f t="shared" si="0"/>
        <v>238762</v>
      </c>
      <c r="J33" s="26"/>
      <c r="K33" s="420"/>
      <c r="L33" s="426"/>
      <c r="M33" s="427" t="s">
        <v>166</v>
      </c>
      <c r="N33" s="423">
        <f>SUM(N22:N32)</f>
        <v>232556</v>
      </c>
      <c r="O33" s="525" t="s">
        <v>584</v>
      </c>
      <c r="P33" s="339"/>
      <c r="Q33" s="339"/>
    </row>
    <row r="34" spans="1:17" ht="10.5" customHeight="1" thickBot="1">
      <c r="A34" s="111"/>
      <c r="B34" s="188"/>
      <c r="C34" s="191" t="s">
        <v>264</v>
      </c>
      <c r="D34" s="191" t="s">
        <v>508</v>
      </c>
      <c r="E34" s="182"/>
      <c r="F34" s="26">
        <v>10000</v>
      </c>
      <c r="G34" s="182"/>
      <c r="H34" s="19">
        <f t="shared" si="0"/>
        <v>228762</v>
      </c>
      <c r="J34" s="26"/>
      <c r="L34" s="429"/>
      <c r="M34" s="430" t="s">
        <v>135</v>
      </c>
      <c r="N34" s="423"/>
      <c r="O34" s="431">
        <f>+E109-N33</f>
        <v>-189847</v>
      </c>
      <c r="P34" s="349"/>
      <c r="Q34" s="349"/>
    </row>
    <row r="35" spans="1:17" ht="10.5" customHeight="1">
      <c r="A35" s="111"/>
      <c r="B35" s="188">
        <v>41283</v>
      </c>
      <c r="C35" s="191" t="s">
        <v>690</v>
      </c>
      <c r="D35" s="191" t="s">
        <v>777</v>
      </c>
      <c r="E35" s="182">
        <v>1000</v>
      </c>
      <c r="F35" s="26">
        <v>6000</v>
      </c>
      <c r="G35" s="3"/>
      <c r="H35" s="19">
        <f t="shared" si="0"/>
        <v>223762</v>
      </c>
      <c r="J35" s="26"/>
      <c r="M35" s="186"/>
      <c r="N35" s="372"/>
      <c r="P35" s="349"/>
      <c r="Q35" s="349"/>
    </row>
    <row r="36" spans="1:14" ht="10.5" customHeight="1" thickBot="1">
      <c r="A36" s="188"/>
      <c r="B36" s="188"/>
      <c r="C36" s="191" t="s">
        <v>778</v>
      </c>
      <c r="D36" s="191" t="s">
        <v>189</v>
      </c>
      <c r="E36" s="182"/>
      <c r="F36" s="26">
        <v>6000</v>
      </c>
      <c r="G36" s="3"/>
      <c r="H36" s="19">
        <f t="shared" si="0"/>
        <v>217762</v>
      </c>
      <c r="J36" s="26"/>
      <c r="K36" s="345"/>
      <c r="L36" s="338"/>
      <c r="M36" s="376"/>
      <c r="N36" s="339"/>
    </row>
    <row r="37" spans="1:14" ht="10.5" customHeight="1" thickBot="1">
      <c r="A37" s="188"/>
      <c r="B37" s="31"/>
      <c r="C37" s="191" t="s">
        <v>225</v>
      </c>
      <c r="D37" s="191" t="s">
        <v>508</v>
      </c>
      <c r="E37" s="182"/>
      <c r="F37" s="26">
        <v>1800</v>
      </c>
      <c r="G37" s="3"/>
      <c r="H37" s="19">
        <f t="shared" si="0"/>
        <v>215962</v>
      </c>
      <c r="J37" s="26"/>
      <c r="K37" s="345"/>
      <c r="L37" s="405" t="s">
        <v>713</v>
      </c>
      <c r="M37" s="406"/>
      <c r="N37" s="338"/>
    </row>
    <row r="38" spans="1:14" ht="10.5" customHeight="1">
      <c r="A38" s="187"/>
      <c r="B38" s="187"/>
      <c r="C38" s="191" t="s">
        <v>899</v>
      </c>
      <c r="D38" s="475" t="s">
        <v>903</v>
      </c>
      <c r="E38" s="340"/>
      <c r="F38" s="26">
        <v>30000</v>
      </c>
      <c r="G38" s="3"/>
      <c r="H38" s="19">
        <f t="shared" si="0"/>
        <v>185962</v>
      </c>
      <c r="J38" s="26"/>
      <c r="M38" s="400"/>
      <c r="N38" s="338"/>
    </row>
    <row r="39" spans="1:14" ht="10.5" customHeight="1">
      <c r="A39" s="187"/>
      <c r="B39" s="187"/>
      <c r="C39" s="191" t="s">
        <v>909</v>
      </c>
      <c r="D39" s="475"/>
      <c r="E39" s="340"/>
      <c r="F39" s="26">
        <v>7990</v>
      </c>
      <c r="G39" s="3"/>
      <c r="H39" s="19">
        <f t="shared" si="0"/>
        <v>177972</v>
      </c>
      <c r="J39" s="26"/>
      <c r="M39" s="400"/>
      <c r="N39" s="338"/>
    </row>
    <row r="40" spans="1:14" ht="10.5" customHeight="1">
      <c r="A40" s="187"/>
      <c r="B40" s="187"/>
      <c r="C40" s="191"/>
      <c r="D40" s="475"/>
      <c r="E40" s="183"/>
      <c r="F40" s="26">
        <v>6000</v>
      </c>
      <c r="G40" s="3"/>
      <c r="H40" s="19">
        <f t="shared" si="0"/>
        <v>171972</v>
      </c>
      <c r="J40" s="26"/>
      <c r="L40" s="445"/>
      <c r="M40" s="400"/>
      <c r="N40" s="338"/>
    </row>
    <row r="41" spans="1:14" ht="10.5" customHeight="1">
      <c r="A41" s="187"/>
      <c r="B41" s="187"/>
      <c r="C41" s="191"/>
      <c r="D41" s="475"/>
      <c r="E41" s="183"/>
      <c r="F41" s="26">
        <v>3285</v>
      </c>
      <c r="G41" s="3"/>
      <c r="H41" s="19">
        <f t="shared" si="0"/>
        <v>168687</v>
      </c>
      <c r="J41" s="3"/>
      <c r="L41" s="445"/>
      <c r="M41" s="400"/>
      <c r="N41" s="338"/>
    </row>
    <row r="42" spans="1:14" ht="10.5" customHeight="1">
      <c r="A42" s="187"/>
      <c r="B42" s="187"/>
      <c r="C42" s="191" t="s">
        <v>151</v>
      </c>
      <c r="D42" s="475"/>
      <c r="E42" s="183"/>
      <c r="F42" s="26">
        <v>30000</v>
      </c>
      <c r="G42" s="3"/>
      <c r="H42" s="19">
        <f t="shared" si="0"/>
        <v>138687</v>
      </c>
      <c r="J42" s="3"/>
      <c r="L42" s="445"/>
      <c r="M42" s="400"/>
      <c r="N42" s="338"/>
    </row>
    <row r="43" spans="1:14" ht="10.5" customHeight="1">
      <c r="A43" s="187"/>
      <c r="B43" s="187"/>
      <c r="C43" s="191"/>
      <c r="D43" s="475"/>
      <c r="E43" s="3"/>
      <c r="F43" s="26">
        <v>2160</v>
      </c>
      <c r="G43" s="3"/>
      <c r="H43" s="19">
        <f t="shared" si="0"/>
        <v>136527</v>
      </c>
      <c r="L43" s="445"/>
      <c r="M43" s="400"/>
      <c r="N43" s="338"/>
    </row>
    <row r="44" spans="1:14" ht="10.5" customHeight="1">
      <c r="A44" s="187"/>
      <c r="B44" s="187"/>
      <c r="C44" s="191"/>
      <c r="D44" s="475"/>
      <c r="E44" s="3"/>
      <c r="F44" s="26">
        <v>5560</v>
      </c>
      <c r="G44" s="3"/>
      <c r="H44" s="19">
        <f t="shared" si="0"/>
        <v>130967</v>
      </c>
      <c r="L44" s="445"/>
      <c r="M44" s="400"/>
      <c r="N44" s="338"/>
    </row>
    <row r="45" spans="1:14" ht="10.5" customHeight="1">
      <c r="A45" s="187"/>
      <c r="B45" s="187"/>
      <c r="C45" s="191"/>
      <c r="D45" s="475"/>
      <c r="E45" s="183"/>
      <c r="F45" s="26">
        <v>6000</v>
      </c>
      <c r="G45" s="3"/>
      <c r="H45" s="19">
        <f t="shared" si="0"/>
        <v>124967</v>
      </c>
      <c r="J45" s="3"/>
      <c r="L45" s="445"/>
      <c r="M45" s="400"/>
      <c r="N45" s="338"/>
    </row>
    <row r="46" spans="1:19" ht="10.5" customHeight="1">
      <c r="A46" s="187"/>
      <c r="B46" s="187"/>
      <c r="C46" s="191"/>
      <c r="D46" s="475"/>
      <c r="E46" s="183"/>
      <c r="F46" s="26">
        <v>23000</v>
      </c>
      <c r="G46" s="3"/>
      <c r="H46" s="19">
        <f t="shared" si="0"/>
        <v>101967</v>
      </c>
      <c r="J46" s="3"/>
      <c r="L46" s="445"/>
      <c r="M46" s="400"/>
      <c r="N46" s="338"/>
      <c r="S46" s="521" t="s">
        <v>953</v>
      </c>
    </row>
    <row r="47" spans="1:14" ht="10.5" customHeight="1">
      <c r="A47" s="187"/>
      <c r="B47" s="187"/>
      <c r="C47" s="191"/>
      <c r="D47" s="475"/>
      <c r="E47" s="183"/>
      <c r="F47" s="26">
        <v>6600</v>
      </c>
      <c r="G47" s="3"/>
      <c r="H47" s="19">
        <f t="shared" si="0"/>
        <v>95367</v>
      </c>
      <c r="J47" s="3"/>
      <c r="L47" s="445"/>
      <c r="M47" s="400"/>
      <c r="N47" s="338" t="s">
        <v>1014</v>
      </c>
    </row>
    <row r="48" spans="1:14" ht="10.5" customHeight="1">
      <c r="A48" s="187"/>
      <c r="B48" s="187"/>
      <c r="C48" s="191"/>
      <c r="D48" s="475"/>
      <c r="E48" s="183"/>
      <c r="F48" s="26">
        <v>7660</v>
      </c>
      <c r="G48" s="3"/>
      <c r="H48" s="19">
        <f t="shared" si="0"/>
        <v>87707</v>
      </c>
      <c r="J48" s="463"/>
      <c r="K48" s="15" t="s">
        <v>97</v>
      </c>
      <c r="L48" s="445"/>
      <c r="M48" s="400"/>
      <c r="N48" s="338"/>
    </row>
    <row r="49" spans="1:14" ht="10.5" customHeight="1">
      <c r="A49" s="187"/>
      <c r="B49" s="187"/>
      <c r="C49" s="191"/>
      <c r="D49" s="475"/>
      <c r="E49" s="183"/>
      <c r="F49" s="26">
        <v>6000</v>
      </c>
      <c r="G49" s="3"/>
      <c r="H49" s="19">
        <f t="shared" si="0"/>
        <v>81707</v>
      </c>
      <c r="J49" s="3"/>
      <c r="L49" s="445"/>
      <c r="M49" s="400"/>
      <c r="N49" s="338"/>
    </row>
    <row r="50" spans="1:21" ht="10.5" customHeight="1">
      <c r="A50" s="187"/>
      <c r="B50" s="187"/>
      <c r="C50" s="191"/>
      <c r="D50" s="475"/>
      <c r="E50" s="478"/>
      <c r="F50" s="26">
        <v>1400</v>
      </c>
      <c r="G50" s="3"/>
      <c r="H50" s="19">
        <f t="shared" si="0"/>
        <v>80307</v>
      </c>
      <c r="J50" s="416"/>
      <c r="K50" s="15" t="s">
        <v>294</v>
      </c>
      <c r="L50" s="482">
        <v>500000</v>
      </c>
      <c r="M50" s="433"/>
      <c r="N50" s="433"/>
      <c r="O50" s="433"/>
      <c r="P50" s="349"/>
      <c r="R50" s="486">
        <v>500000</v>
      </c>
      <c r="S50" s="486">
        <v>0</v>
      </c>
      <c r="T50" s="486">
        <f>(R50-S50)</f>
        <v>500000</v>
      </c>
      <c r="U50" s="15" t="s">
        <v>952</v>
      </c>
    </row>
    <row r="51" spans="1:20" ht="10.5" customHeight="1">
      <c r="A51" s="187"/>
      <c r="B51" s="187"/>
      <c r="C51" s="191" t="s">
        <v>138</v>
      </c>
      <c r="D51" s="475" t="s">
        <v>902</v>
      </c>
      <c r="E51" s="478"/>
      <c r="F51" s="26">
        <v>6960</v>
      </c>
      <c r="G51" s="3"/>
      <c r="H51" s="19">
        <f t="shared" si="0"/>
        <v>73347</v>
      </c>
      <c r="J51" s="26"/>
      <c r="L51" s="483">
        <v>70000</v>
      </c>
      <c r="M51" s="400"/>
      <c r="N51" s="338"/>
      <c r="O51" s="400"/>
      <c r="R51" s="523" t="s">
        <v>951</v>
      </c>
      <c r="S51" s="183">
        <v>254050</v>
      </c>
      <c r="T51" s="485">
        <f>(T50-S51)</f>
        <v>245950</v>
      </c>
    </row>
    <row r="52" spans="1:20" ht="10.5" customHeight="1">
      <c r="A52" s="187"/>
      <c r="B52" s="187"/>
      <c r="C52" s="191"/>
      <c r="D52" s="475"/>
      <c r="E52" s="478"/>
      <c r="F52" s="26">
        <v>3075</v>
      </c>
      <c r="G52" s="3"/>
      <c r="H52" s="19">
        <f t="shared" si="0"/>
        <v>70272</v>
      </c>
      <c r="J52" s="96"/>
      <c r="K52" s="15" t="s">
        <v>493</v>
      </c>
      <c r="L52" s="483"/>
      <c r="M52" s="400"/>
      <c r="N52" s="338"/>
      <c r="O52" s="400"/>
      <c r="R52" s="523" t="s">
        <v>977</v>
      </c>
      <c r="S52" s="183">
        <v>28900</v>
      </c>
      <c r="T52" s="485">
        <f>(T51-S52)</f>
        <v>217050</v>
      </c>
    </row>
    <row r="53" spans="1:20" ht="10.5" customHeight="1">
      <c r="A53" s="187"/>
      <c r="B53" s="187"/>
      <c r="C53" s="191"/>
      <c r="D53" s="475"/>
      <c r="E53" s="478"/>
      <c r="F53" s="26">
        <v>2628</v>
      </c>
      <c r="G53" s="3"/>
      <c r="H53" s="19">
        <f t="shared" si="0"/>
        <v>67644</v>
      </c>
      <c r="J53" s="96"/>
      <c r="K53" s="15" t="s">
        <v>293</v>
      </c>
      <c r="L53" s="483"/>
      <c r="M53" s="400"/>
      <c r="N53" s="338"/>
      <c r="O53" s="400"/>
      <c r="R53" s="523" t="s">
        <v>72</v>
      </c>
      <c r="S53" s="183">
        <v>19810</v>
      </c>
      <c r="T53" s="485">
        <f aca="true" t="shared" si="2" ref="T53:T69">(T52-S53)</f>
        <v>197240</v>
      </c>
    </row>
    <row r="54" spans="1:20" ht="10.5" customHeight="1">
      <c r="A54" s="187"/>
      <c r="B54" s="187"/>
      <c r="C54" s="191" t="s">
        <v>910</v>
      </c>
      <c r="D54" s="475"/>
      <c r="E54" s="478"/>
      <c r="F54" s="26">
        <v>2500</v>
      </c>
      <c r="G54" s="3"/>
      <c r="H54" s="19">
        <f t="shared" si="0"/>
        <v>65144</v>
      </c>
      <c r="J54" s="202"/>
      <c r="K54" s="15" t="s">
        <v>485</v>
      </c>
      <c r="L54" s="483"/>
      <c r="M54" s="400"/>
      <c r="N54" s="338"/>
      <c r="O54" s="400"/>
      <c r="R54" s="523" t="s">
        <v>70</v>
      </c>
      <c r="S54" s="183">
        <v>9700</v>
      </c>
      <c r="T54" s="485">
        <f t="shared" si="2"/>
        <v>187540</v>
      </c>
    </row>
    <row r="55" spans="1:20" ht="10.5" customHeight="1">
      <c r="A55" s="187"/>
      <c r="B55" s="187"/>
      <c r="C55" s="191" t="s">
        <v>910</v>
      </c>
      <c r="D55" s="475" t="s">
        <v>911</v>
      </c>
      <c r="E55" s="478"/>
      <c r="F55" s="26">
        <v>2500</v>
      </c>
      <c r="G55" s="3"/>
      <c r="H55" s="19">
        <f t="shared" si="0"/>
        <v>62644</v>
      </c>
      <c r="J55" s="202"/>
      <c r="K55" s="15" t="s">
        <v>1001</v>
      </c>
      <c r="L55" s="483"/>
      <c r="M55" s="400"/>
      <c r="N55" s="338"/>
      <c r="O55" s="400"/>
      <c r="R55" s="523" t="s">
        <v>1024</v>
      </c>
      <c r="S55" s="183">
        <v>23200</v>
      </c>
      <c r="T55" s="485">
        <f t="shared" si="2"/>
        <v>164340</v>
      </c>
    </row>
    <row r="56" spans="1:20" ht="10.5" customHeight="1">
      <c r="A56" s="187"/>
      <c r="B56" s="187"/>
      <c r="C56" s="191" t="s">
        <v>265</v>
      </c>
      <c r="D56" s="475"/>
      <c r="E56" s="478"/>
      <c r="F56" s="26">
        <v>3500</v>
      </c>
      <c r="G56" s="3"/>
      <c r="H56" s="19">
        <f t="shared" si="0"/>
        <v>59144</v>
      </c>
      <c r="J56" s="202"/>
      <c r="K56" s="15" t="s">
        <v>683</v>
      </c>
      <c r="L56" s="483"/>
      <c r="M56" s="400"/>
      <c r="N56" s="338"/>
      <c r="O56" s="400"/>
      <c r="R56" s="523" t="s">
        <v>1021</v>
      </c>
      <c r="S56" s="183">
        <v>20000</v>
      </c>
      <c r="T56" s="485">
        <f t="shared" si="2"/>
        <v>144340</v>
      </c>
    </row>
    <row r="57" spans="1:20" ht="10.5" customHeight="1">
      <c r="A57" s="187"/>
      <c r="B57" s="187"/>
      <c r="C57" s="111" t="s">
        <v>913</v>
      </c>
      <c r="D57" s="111" t="s">
        <v>416</v>
      </c>
      <c r="E57" s="478"/>
      <c r="F57" s="26">
        <v>6000</v>
      </c>
      <c r="G57" s="3"/>
      <c r="H57" s="19">
        <f t="shared" si="0"/>
        <v>53144</v>
      </c>
      <c r="J57" s="202"/>
      <c r="K57" s="15" t="s">
        <v>292</v>
      </c>
      <c r="L57" s="483"/>
      <c r="M57" s="400"/>
      <c r="N57" s="338"/>
      <c r="O57" s="400"/>
      <c r="R57" s="523" t="s">
        <v>69</v>
      </c>
      <c r="S57" s="183">
        <v>26600</v>
      </c>
      <c r="T57" s="485">
        <f t="shared" si="2"/>
        <v>117740</v>
      </c>
    </row>
    <row r="58" spans="1:20" ht="10.5" customHeight="1">
      <c r="A58" s="187"/>
      <c r="B58" s="187"/>
      <c r="C58" s="111" t="s">
        <v>233</v>
      </c>
      <c r="D58" s="111" t="s">
        <v>821</v>
      </c>
      <c r="E58" s="478"/>
      <c r="F58" s="477">
        <v>2480</v>
      </c>
      <c r="G58" s="3"/>
      <c r="H58" s="19">
        <f t="shared" si="0"/>
        <v>50664</v>
      </c>
      <c r="J58" s="202"/>
      <c r="K58" s="15" t="s">
        <v>555</v>
      </c>
      <c r="L58" s="483"/>
      <c r="M58" s="400"/>
      <c r="N58" s="338"/>
      <c r="O58" s="400"/>
      <c r="R58" s="523" t="s">
        <v>1022</v>
      </c>
      <c r="S58" s="183">
        <v>17550</v>
      </c>
      <c r="T58" s="485">
        <f t="shared" si="2"/>
        <v>100190</v>
      </c>
    </row>
    <row r="59" spans="1:20" ht="10.5" customHeight="1">
      <c r="A59" s="187"/>
      <c r="B59" s="187"/>
      <c r="C59" s="33" t="s">
        <v>921</v>
      </c>
      <c r="D59" s="111" t="s">
        <v>416</v>
      </c>
      <c r="E59" s="478"/>
      <c r="F59" s="26">
        <v>30000</v>
      </c>
      <c r="G59" s="3"/>
      <c r="H59" s="19">
        <f t="shared" si="0"/>
        <v>20664</v>
      </c>
      <c r="J59" s="3"/>
      <c r="K59" s="15" t="s">
        <v>842</v>
      </c>
      <c r="L59" s="483"/>
      <c r="M59" s="400"/>
      <c r="N59" s="338"/>
      <c r="O59" s="400"/>
      <c r="R59" s="523" t="s">
        <v>1023</v>
      </c>
      <c r="S59" s="183">
        <v>65400</v>
      </c>
      <c r="T59" s="485">
        <f t="shared" si="2"/>
        <v>34790</v>
      </c>
    </row>
    <row r="60" spans="1:20" ht="10.5" customHeight="1">
      <c r="A60" s="397">
        <v>41684</v>
      </c>
      <c r="B60" s="397"/>
      <c r="C60" s="479" t="s">
        <v>932</v>
      </c>
      <c r="D60" s="480"/>
      <c r="E60" s="481">
        <v>340737</v>
      </c>
      <c r="F60" s="26"/>
      <c r="G60" s="3"/>
      <c r="H60" s="19">
        <f t="shared" si="0"/>
        <v>361401</v>
      </c>
      <c r="J60" s="3"/>
      <c r="L60" s="483"/>
      <c r="M60" s="400"/>
      <c r="N60" s="338"/>
      <c r="O60" s="400"/>
      <c r="R60" s="523" t="s">
        <v>74</v>
      </c>
      <c r="S60" s="183">
        <v>5665</v>
      </c>
      <c r="T60" s="485">
        <f t="shared" si="2"/>
        <v>29125</v>
      </c>
    </row>
    <row r="61" spans="1:20" ht="10.5" customHeight="1">
      <c r="A61" s="187">
        <v>41684</v>
      </c>
      <c r="B61" s="397"/>
      <c r="C61" s="33" t="s">
        <v>646</v>
      </c>
      <c r="D61" s="111" t="s">
        <v>935</v>
      </c>
      <c r="E61" s="481"/>
      <c r="F61" s="26">
        <v>2077</v>
      </c>
      <c r="G61" s="3"/>
      <c r="H61" s="19">
        <f>(E61+H60)-SUM(F61:G61)</f>
        <v>359324</v>
      </c>
      <c r="J61" s="3"/>
      <c r="L61" s="483"/>
      <c r="M61" s="400"/>
      <c r="N61" s="338"/>
      <c r="O61" s="400"/>
      <c r="R61" s="523" t="s">
        <v>1025</v>
      </c>
      <c r="S61" s="183">
        <v>3522</v>
      </c>
      <c r="T61" s="485">
        <f t="shared" si="2"/>
        <v>25603</v>
      </c>
    </row>
    <row r="62" spans="1:20" ht="10.5" customHeight="1">
      <c r="A62" s="397"/>
      <c r="B62" s="397"/>
      <c r="C62" s="33" t="s">
        <v>97</v>
      </c>
      <c r="D62" s="111" t="s">
        <v>978</v>
      </c>
      <c r="E62" s="481"/>
      <c r="F62" s="26">
        <v>608</v>
      </c>
      <c r="G62" s="3"/>
      <c r="H62" s="19">
        <f aca="true" t="shared" si="3" ref="H62:H103">(E62+H61)-SUM(F62:G62)</f>
        <v>358716</v>
      </c>
      <c r="J62" s="3"/>
      <c r="L62" s="483"/>
      <c r="M62" s="400"/>
      <c r="N62" s="338"/>
      <c r="O62" s="400"/>
      <c r="R62" s="523" t="s">
        <v>1026</v>
      </c>
      <c r="S62" s="183">
        <v>9419</v>
      </c>
      <c r="T62" s="485">
        <f t="shared" si="2"/>
        <v>16184</v>
      </c>
    </row>
    <row r="63" spans="1:20" ht="10.5" customHeight="1">
      <c r="A63" s="187"/>
      <c r="B63" s="187"/>
      <c r="C63" s="33" t="s">
        <v>933</v>
      </c>
      <c r="D63" s="111" t="s">
        <v>934</v>
      </c>
      <c r="E63" s="347">
        <v>70000</v>
      </c>
      <c r="F63" s="26">
        <v>70000</v>
      </c>
      <c r="G63" s="3"/>
      <c r="H63" s="19">
        <f t="shared" si="3"/>
        <v>358716</v>
      </c>
      <c r="J63" s="3"/>
      <c r="L63" s="483"/>
      <c r="M63" s="400"/>
      <c r="N63" s="338"/>
      <c r="O63" s="400"/>
      <c r="R63" s="523"/>
      <c r="S63" s="183"/>
      <c r="T63" s="485">
        <f t="shared" si="2"/>
        <v>16184</v>
      </c>
    </row>
    <row r="64" spans="1:20" ht="10.5" customHeight="1">
      <c r="A64" s="187"/>
      <c r="B64" s="187"/>
      <c r="C64" s="33" t="s">
        <v>941</v>
      </c>
      <c r="D64" s="111" t="s">
        <v>424</v>
      </c>
      <c r="E64" s="478"/>
      <c r="F64" s="26">
        <v>10000</v>
      </c>
      <c r="G64" s="3"/>
      <c r="H64" s="19">
        <f t="shared" si="3"/>
        <v>348716</v>
      </c>
      <c r="J64" s="3"/>
      <c r="L64" s="483"/>
      <c r="M64" s="400"/>
      <c r="N64" s="338"/>
      <c r="O64" s="400"/>
      <c r="R64" s="523"/>
      <c r="S64" s="183"/>
      <c r="T64" s="485">
        <f t="shared" si="2"/>
        <v>16184</v>
      </c>
    </row>
    <row r="65" spans="1:20" ht="10.5" customHeight="1">
      <c r="A65" s="187"/>
      <c r="B65" s="187"/>
      <c r="C65" s="33" t="s">
        <v>684</v>
      </c>
      <c r="D65" s="111" t="s">
        <v>936</v>
      </c>
      <c r="E65" s="478"/>
      <c r="F65" s="26">
        <v>3500</v>
      </c>
      <c r="G65" s="3"/>
      <c r="H65" s="19">
        <f t="shared" si="3"/>
        <v>345216</v>
      </c>
      <c r="J65" s="3"/>
      <c r="L65" s="483"/>
      <c r="M65" s="400"/>
      <c r="N65" s="338"/>
      <c r="O65" s="400"/>
      <c r="R65" s="523"/>
      <c r="S65" s="183"/>
      <c r="T65" s="485">
        <f t="shared" si="2"/>
        <v>16184</v>
      </c>
    </row>
    <row r="66" spans="1:20" ht="10.5" customHeight="1">
      <c r="A66" s="187"/>
      <c r="B66" s="187"/>
      <c r="C66" s="33" t="s">
        <v>646</v>
      </c>
      <c r="D66" s="111" t="s">
        <v>940</v>
      </c>
      <c r="E66" s="478"/>
      <c r="F66" s="26">
        <v>6000</v>
      </c>
      <c r="G66" s="3"/>
      <c r="H66" s="19">
        <f t="shared" si="3"/>
        <v>339216</v>
      </c>
      <c r="J66" s="3"/>
      <c r="L66" s="483"/>
      <c r="M66" s="400"/>
      <c r="N66" s="338"/>
      <c r="O66" s="400"/>
      <c r="R66" s="523"/>
      <c r="S66" s="183"/>
      <c r="T66" s="485">
        <f t="shared" si="2"/>
        <v>16184</v>
      </c>
    </row>
    <row r="67" spans="1:20" ht="10.5" customHeight="1">
      <c r="A67" s="187"/>
      <c r="B67" s="187"/>
      <c r="C67" s="33" t="s">
        <v>937</v>
      </c>
      <c r="D67" s="111" t="s">
        <v>938</v>
      </c>
      <c r="E67" s="478"/>
      <c r="F67" s="26">
        <v>23000</v>
      </c>
      <c r="G67" s="3"/>
      <c r="H67" s="19">
        <f t="shared" si="3"/>
        <v>316216</v>
      </c>
      <c r="J67" s="3"/>
      <c r="L67" s="483"/>
      <c r="M67" s="400"/>
      <c r="N67" s="338"/>
      <c r="O67" s="400"/>
      <c r="R67" s="523"/>
      <c r="S67" s="183"/>
      <c r="T67" s="485">
        <f t="shared" si="2"/>
        <v>16184</v>
      </c>
    </row>
    <row r="68" spans="1:20" ht="10.5" customHeight="1">
      <c r="A68" s="187"/>
      <c r="B68" s="187"/>
      <c r="C68" s="33" t="s">
        <v>221</v>
      </c>
      <c r="D68" s="111" t="s">
        <v>939</v>
      </c>
      <c r="E68" s="478"/>
      <c r="F68" s="26">
        <v>8790</v>
      </c>
      <c r="G68" s="3"/>
      <c r="H68" s="19">
        <f t="shared" si="3"/>
        <v>307426</v>
      </c>
      <c r="J68" s="3"/>
      <c r="L68" s="483"/>
      <c r="M68" s="400"/>
      <c r="N68" s="338"/>
      <c r="O68" s="400"/>
      <c r="R68" s="523"/>
      <c r="S68" s="183"/>
      <c r="T68" s="485">
        <f t="shared" si="2"/>
        <v>16184</v>
      </c>
    </row>
    <row r="69" spans="1:20" ht="10.5" customHeight="1">
      <c r="A69" s="187"/>
      <c r="B69" s="187"/>
      <c r="C69" s="33" t="s">
        <v>941</v>
      </c>
      <c r="D69" s="111" t="s">
        <v>773</v>
      </c>
      <c r="E69" s="478"/>
      <c r="F69" s="26">
        <v>6200</v>
      </c>
      <c r="G69" s="3"/>
      <c r="H69" s="19">
        <f t="shared" si="3"/>
        <v>301226</v>
      </c>
      <c r="J69" s="3"/>
      <c r="L69" s="483"/>
      <c r="M69" s="400"/>
      <c r="N69" s="338"/>
      <c r="O69" s="400"/>
      <c r="R69" s="523"/>
      <c r="S69" s="183"/>
      <c r="T69" s="485">
        <f t="shared" si="2"/>
        <v>16184</v>
      </c>
    </row>
    <row r="70" spans="1:20" ht="10.5" customHeight="1">
      <c r="A70" s="187"/>
      <c r="B70" s="187"/>
      <c r="C70" s="33" t="s">
        <v>942</v>
      </c>
      <c r="D70" s="111" t="s">
        <v>943</v>
      </c>
      <c r="E70" s="478"/>
      <c r="F70" s="26">
        <v>5850</v>
      </c>
      <c r="G70" s="3"/>
      <c r="H70" s="19">
        <f t="shared" si="3"/>
        <v>295376</v>
      </c>
      <c r="J70" s="3"/>
      <c r="L70" s="483"/>
      <c r="M70" s="400"/>
      <c r="N70" s="338"/>
      <c r="O70" s="400"/>
      <c r="R70" s="523"/>
      <c r="S70" s="183"/>
      <c r="T70" s="485">
        <f aca="true" t="shared" si="4" ref="T70:T103">(T69-S70)</f>
        <v>16184</v>
      </c>
    </row>
    <row r="71" spans="1:20" ht="10.5" customHeight="1">
      <c r="A71" s="187"/>
      <c r="B71" s="187"/>
      <c r="C71" s="33" t="s">
        <v>944</v>
      </c>
      <c r="D71" s="111" t="s">
        <v>945</v>
      </c>
      <c r="E71" s="478"/>
      <c r="F71" s="26">
        <v>6000</v>
      </c>
      <c r="G71" s="3"/>
      <c r="H71" s="19">
        <f t="shared" si="3"/>
        <v>289376</v>
      </c>
      <c r="J71" s="3"/>
      <c r="L71" s="483"/>
      <c r="M71" s="400"/>
      <c r="N71" s="338"/>
      <c r="O71" s="400"/>
      <c r="R71" s="523"/>
      <c r="S71" s="183"/>
      <c r="T71" s="485">
        <f t="shared" si="4"/>
        <v>16184</v>
      </c>
    </row>
    <row r="72" spans="1:20" ht="10.5" customHeight="1">
      <c r="A72" s="187"/>
      <c r="B72" s="187"/>
      <c r="C72" s="33" t="s">
        <v>221</v>
      </c>
      <c r="D72" s="111" t="s">
        <v>947</v>
      </c>
      <c r="E72" s="478"/>
      <c r="F72" s="26">
        <v>8300</v>
      </c>
      <c r="G72" s="3"/>
      <c r="H72" s="19">
        <f t="shared" si="3"/>
        <v>281076</v>
      </c>
      <c r="J72" s="3"/>
      <c r="L72" s="483"/>
      <c r="M72" s="400"/>
      <c r="N72" s="338"/>
      <c r="O72" s="400"/>
      <c r="R72" s="523"/>
      <c r="S72" s="183"/>
      <c r="T72" s="485">
        <f t="shared" si="4"/>
        <v>16184</v>
      </c>
    </row>
    <row r="73" spans="1:20" ht="10.5" customHeight="1">
      <c r="A73" s="187">
        <v>41687</v>
      </c>
      <c r="B73" s="187"/>
      <c r="C73" s="33" t="s">
        <v>948</v>
      </c>
      <c r="D73" s="111" t="s">
        <v>949</v>
      </c>
      <c r="E73" s="481">
        <v>19015</v>
      </c>
      <c r="F73" s="26">
        <v>19015</v>
      </c>
      <c r="G73" s="3"/>
      <c r="H73" s="19">
        <f t="shared" si="3"/>
        <v>281076</v>
      </c>
      <c r="J73" s="3"/>
      <c r="L73" s="483"/>
      <c r="M73" s="400"/>
      <c r="N73" s="338"/>
      <c r="O73" s="400"/>
      <c r="R73" s="523"/>
      <c r="S73" s="183"/>
      <c r="T73" s="485">
        <f t="shared" si="4"/>
        <v>16184</v>
      </c>
    </row>
    <row r="74" spans="1:20" ht="10.5" customHeight="1">
      <c r="A74" s="187"/>
      <c r="B74" s="187"/>
      <c r="C74" s="33" t="s">
        <v>229</v>
      </c>
      <c r="D74" s="111" t="s">
        <v>950</v>
      </c>
      <c r="E74" s="478"/>
      <c r="F74" s="26">
        <v>5748</v>
      </c>
      <c r="G74" s="3"/>
      <c r="H74" s="19">
        <f t="shared" si="3"/>
        <v>275328</v>
      </c>
      <c r="J74" s="3"/>
      <c r="L74" s="483"/>
      <c r="M74" s="400"/>
      <c r="N74" s="338"/>
      <c r="O74" s="400"/>
      <c r="R74" s="523"/>
      <c r="S74" s="183"/>
      <c r="T74" s="485">
        <f t="shared" si="4"/>
        <v>16184</v>
      </c>
    </row>
    <row r="75" spans="1:20" ht="10.5" customHeight="1">
      <c r="A75" s="187"/>
      <c r="B75" s="187"/>
      <c r="C75" s="33" t="s">
        <v>231</v>
      </c>
      <c r="D75" s="111" t="s">
        <v>811</v>
      </c>
      <c r="E75" s="478"/>
      <c r="F75" s="26">
        <v>3200</v>
      </c>
      <c r="G75" s="3"/>
      <c r="H75" s="19">
        <f t="shared" si="3"/>
        <v>272128</v>
      </c>
      <c r="J75" s="3"/>
      <c r="L75" s="483"/>
      <c r="M75" s="400"/>
      <c r="N75" s="338"/>
      <c r="O75" s="400"/>
      <c r="R75" s="523"/>
      <c r="S75" s="183"/>
      <c r="T75" s="485">
        <f t="shared" si="4"/>
        <v>16184</v>
      </c>
    </row>
    <row r="76" spans="1:20" ht="10.5" customHeight="1">
      <c r="A76" s="187">
        <v>41688</v>
      </c>
      <c r="B76" s="187"/>
      <c r="C76" s="33" t="s">
        <v>366</v>
      </c>
      <c r="D76" s="111" t="s">
        <v>950</v>
      </c>
      <c r="E76" s="478"/>
      <c r="F76" s="26">
        <v>6000</v>
      </c>
      <c r="G76" s="3"/>
      <c r="H76" s="19">
        <f t="shared" si="3"/>
        <v>266128</v>
      </c>
      <c r="J76" s="3"/>
      <c r="L76" s="483"/>
      <c r="M76" s="400"/>
      <c r="N76" s="338"/>
      <c r="O76" s="400"/>
      <c r="R76" s="523"/>
      <c r="S76" s="183"/>
      <c r="T76" s="485">
        <f t="shared" si="4"/>
        <v>16184</v>
      </c>
    </row>
    <row r="77" spans="1:20" ht="10.5" customHeight="1">
      <c r="A77" s="187">
        <v>41689</v>
      </c>
      <c r="B77" s="187"/>
      <c r="C77" s="33" t="s">
        <v>954</v>
      </c>
      <c r="D77" s="111" t="s">
        <v>955</v>
      </c>
      <c r="E77" s="478"/>
      <c r="F77" s="26">
        <v>5000</v>
      </c>
      <c r="G77" s="3"/>
      <c r="H77" s="19">
        <f t="shared" si="3"/>
        <v>261128</v>
      </c>
      <c r="J77" s="3"/>
      <c r="L77" s="483"/>
      <c r="M77" s="400"/>
      <c r="N77" s="338"/>
      <c r="O77" s="400"/>
      <c r="R77" s="523"/>
      <c r="S77" s="183"/>
      <c r="T77" s="485">
        <f t="shared" si="4"/>
        <v>16184</v>
      </c>
    </row>
    <row r="78" spans="1:20" ht="10.5" customHeight="1">
      <c r="A78" s="187"/>
      <c r="B78" s="187"/>
      <c r="C78" s="33" t="s">
        <v>295</v>
      </c>
      <c r="D78" s="111" t="s">
        <v>956</v>
      </c>
      <c r="E78" s="478"/>
      <c r="F78" s="26">
        <v>3950</v>
      </c>
      <c r="G78" s="3"/>
      <c r="H78" s="19">
        <f t="shared" si="3"/>
        <v>257178</v>
      </c>
      <c r="J78" s="3"/>
      <c r="L78" s="483"/>
      <c r="M78" s="400"/>
      <c r="N78" s="338"/>
      <c r="O78" s="400"/>
      <c r="R78" s="523"/>
      <c r="S78" s="183"/>
      <c r="T78" s="485">
        <f t="shared" si="4"/>
        <v>16184</v>
      </c>
    </row>
    <row r="79" spans="1:20" ht="10.5" customHeight="1">
      <c r="A79" s="187"/>
      <c r="B79" s="187"/>
      <c r="C79" s="33" t="s">
        <v>231</v>
      </c>
      <c r="D79" s="111" t="s">
        <v>957</v>
      </c>
      <c r="E79" s="478"/>
      <c r="F79" s="26">
        <v>21000</v>
      </c>
      <c r="G79" s="3"/>
      <c r="H79" s="19">
        <f t="shared" si="3"/>
        <v>236178</v>
      </c>
      <c r="J79" s="3"/>
      <c r="L79" s="483"/>
      <c r="M79" s="400"/>
      <c r="N79" s="338"/>
      <c r="O79" s="400"/>
      <c r="R79" s="485"/>
      <c r="S79" s="183"/>
      <c r="T79" s="485">
        <f t="shared" si="4"/>
        <v>16184</v>
      </c>
    </row>
    <row r="80" spans="1:20" ht="10.5" customHeight="1">
      <c r="A80" s="187"/>
      <c r="B80" s="187"/>
      <c r="C80" s="33" t="s">
        <v>221</v>
      </c>
      <c r="D80" s="111" t="s">
        <v>434</v>
      </c>
      <c r="E80" s="478"/>
      <c r="F80" s="26">
        <v>4800</v>
      </c>
      <c r="G80" s="3"/>
      <c r="H80" s="19">
        <f t="shared" si="3"/>
        <v>231378</v>
      </c>
      <c r="J80" s="3"/>
      <c r="L80" s="483"/>
      <c r="M80" s="400"/>
      <c r="N80" s="338"/>
      <c r="O80" s="400"/>
      <c r="R80" s="485"/>
      <c r="S80" s="183"/>
      <c r="T80" s="485">
        <f t="shared" si="4"/>
        <v>16184</v>
      </c>
    </row>
    <row r="81" spans="1:20" ht="10.5" customHeight="1">
      <c r="A81" s="187">
        <v>41690</v>
      </c>
      <c r="B81" s="187"/>
      <c r="C81" s="33" t="s">
        <v>265</v>
      </c>
      <c r="D81" s="111" t="s">
        <v>811</v>
      </c>
      <c r="E81" s="478"/>
      <c r="F81" s="26">
        <v>3000</v>
      </c>
      <c r="G81" s="3"/>
      <c r="H81" s="19">
        <f t="shared" si="3"/>
        <v>228378</v>
      </c>
      <c r="J81" s="3"/>
      <c r="L81" s="483"/>
      <c r="M81" s="400"/>
      <c r="N81" s="338"/>
      <c r="O81" s="400"/>
      <c r="R81" s="485"/>
      <c r="S81" s="183"/>
      <c r="T81" s="485">
        <f t="shared" si="4"/>
        <v>16184</v>
      </c>
    </row>
    <row r="82" spans="1:20" ht="10.5" customHeight="1">
      <c r="A82" s="187"/>
      <c r="B82" s="187"/>
      <c r="C82" s="33" t="s">
        <v>229</v>
      </c>
      <c r="D82" s="111" t="s">
        <v>959</v>
      </c>
      <c r="E82" s="478"/>
      <c r="F82" s="26">
        <v>6000</v>
      </c>
      <c r="G82" s="3"/>
      <c r="H82" s="19">
        <f t="shared" si="3"/>
        <v>222378</v>
      </c>
      <c r="J82" s="3"/>
      <c r="L82" s="483"/>
      <c r="M82" s="400"/>
      <c r="N82" s="338"/>
      <c r="O82" s="400"/>
      <c r="R82" s="485"/>
      <c r="S82" s="183"/>
      <c r="T82" s="485">
        <f t="shared" si="4"/>
        <v>16184</v>
      </c>
    </row>
    <row r="83" spans="1:20" ht="10.5" customHeight="1">
      <c r="A83" s="187">
        <v>41691</v>
      </c>
      <c r="B83" s="187"/>
      <c r="C83" s="33" t="s">
        <v>960</v>
      </c>
      <c r="D83" s="111" t="s">
        <v>961</v>
      </c>
      <c r="E83" s="478"/>
      <c r="F83" s="26">
        <v>7590</v>
      </c>
      <c r="G83" s="3"/>
      <c r="H83" s="19">
        <f t="shared" si="3"/>
        <v>214788</v>
      </c>
      <c r="J83" s="3"/>
      <c r="L83" s="483"/>
      <c r="M83" s="400"/>
      <c r="N83" s="338"/>
      <c r="O83" s="400"/>
      <c r="R83" s="485"/>
      <c r="S83" s="183"/>
      <c r="T83" s="485">
        <f t="shared" si="4"/>
        <v>16184</v>
      </c>
    </row>
    <row r="84" spans="1:20" ht="10.5" customHeight="1">
      <c r="A84" s="187"/>
      <c r="B84" s="187"/>
      <c r="C84" s="33" t="s">
        <v>646</v>
      </c>
      <c r="D84" s="111" t="s">
        <v>962</v>
      </c>
      <c r="E84" s="478"/>
      <c r="F84" s="26">
        <v>5980</v>
      </c>
      <c r="G84" s="3"/>
      <c r="H84" s="19">
        <f t="shared" si="3"/>
        <v>208808</v>
      </c>
      <c r="J84" s="3"/>
      <c r="L84" s="483"/>
      <c r="M84" s="400"/>
      <c r="N84" s="338"/>
      <c r="O84" s="400"/>
      <c r="R84" s="485"/>
      <c r="S84" s="183"/>
      <c r="T84" s="485">
        <f t="shared" si="4"/>
        <v>16184</v>
      </c>
    </row>
    <row r="85" spans="1:20" ht="10.5" customHeight="1">
      <c r="A85" s="187"/>
      <c r="B85" s="187"/>
      <c r="C85" s="33" t="s">
        <v>721</v>
      </c>
      <c r="D85" s="111" t="s">
        <v>963</v>
      </c>
      <c r="E85" s="478"/>
      <c r="F85" s="26">
        <v>11497</v>
      </c>
      <c r="G85" s="3"/>
      <c r="H85" s="19">
        <f t="shared" si="3"/>
        <v>197311</v>
      </c>
      <c r="J85" s="3"/>
      <c r="L85" s="483"/>
      <c r="M85" s="400"/>
      <c r="N85" s="338"/>
      <c r="O85" s="400"/>
      <c r="R85" s="485"/>
      <c r="S85" s="183"/>
      <c r="T85" s="485">
        <f t="shared" si="4"/>
        <v>16184</v>
      </c>
    </row>
    <row r="86" spans="1:20" ht="10.5" customHeight="1">
      <c r="A86" s="187"/>
      <c r="B86" s="187"/>
      <c r="C86" s="33" t="s">
        <v>231</v>
      </c>
      <c r="D86" s="111" t="s">
        <v>773</v>
      </c>
      <c r="E86" s="478"/>
      <c r="F86" s="26">
        <v>1860</v>
      </c>
      <c r="G86" s="3"/>
      <c r="H86" s="19">
        <f t="shared" si="3"/>
        <v>195451</v>
      </c>
      <c r="J86" s="3"/>
      <c r="L86" s="483"/>
      <c r="M86" s="400"/>
      <c r="N86" s="338"/>
      <c r="O86" s="400"/>
      <c r="R86" s="485"/>
      <c r="S86" s="183"/>
      <c r="T86" s="485">
        <f t="shared" si="4"/>
        <v>16184</v>
      </c>
    </row>
    <row r="87" spans="1:20" ht="10.5" customHeight="1">
      <c r="A87" s="187"/>
      <c r="B87" s="187"/>
      <c r="C87" s="33" t="s">
        <v>221</v>
      </c>
      <c r="D87" s="111" t="s">
        <v>189</v>
      </c>
      <c r="E87" s="478"/>
      <c r="F87" s="26">
        <v>2190</v>
      </c>
      <c r="G87" s="3"/>
      <c r="H87" s="19">
        <f t="shared" si="3"/>
        <v>193261</v>
      </c>
      <c r="J87" s="3"/>
      <c r="L87" s="483"/>
      <c r="M87" s="400"/>
      <c r="N87" s="338"/>
      <c r="O87" s="400"/>
      <c r="R87" s="485"/>
      <c r="S87" s="183"/>
      <c r="T87" s="485">
        <f t="shared" si="4"/>
        <v>16184</v>
      </c>
    </row>
    <row r="88" spans="1:20" ht="10.5" customHeight="1">
      <c r="A88" s="187"/>
      <c r="B88" s="187"/>
      <c r="C88" s="33" t="s">
        <v>231</v>
      </c>
      <c r="D88" s="111" t="s">
        <v>966</v>
      </c>
      <c r="E88" s="478"/>
      <c r="F88" s="26">
        <v>4100</v>
      </c>
      <c r="G88" s="3"/>
      <c r="H88" s="19">
        <f t="shared" si="3"/>
        <v>189161</v>
      </c>
      <c r="J88" s="3"/>
      <c r="L88" s="483"/>
      <c r="M88" s="400"/>
      <c r="N88" s="338"/>
      <c r="O88" s="400"/>
      <c r="R88" s="485"/>
      <c r="S88" s="183"/>
      <c r="T88" s="485">
        <f t="shared" si="4"/>
        <v>16184</v>
      </c>
    </row>
    <row r="89" spans="1:20" ht="10.5" customHeight="1">
      <c r="A89" s="187">
        <v>41694</v>
      </c>
      <c r="B89" s="187"/>
      <c r="C89" s="33" t="s">
        <v>964</v>
      </c>
      <c r="D89" s="111" t="s">
        <v>965</v>
      </c>
      <c r="E89" s="478"/>
      <c r="F89" s="26">
        <v>35816</v>
      </c>
      <c r="G89" s="3"/>
      <c r="H89" s="19">
        <f t="shared" si="3"/>
        <v>153345</v>
      </c>
      <c r="J89" s="3"/>
      <c r="L89" s="483"/>
      <c r="M89" s="400"/>
      <c r="N89" s="338"/>
      <c r="O89" s="400"/>
      <c r="R89" s="485"/>
      <c r="S89" s="183"/>
      <c r="T89" s="485">
        <f t="shared" si="4"/>
        <v>16184</v>
      </c>
    </row>
    <row r="90" spans="1:20" ht="10.5" customHeight="1">
      <c r="A90" s="187"/>
      <c r="B90" s="187"/>
      <c r="C90" s="33" t="s">
        <v>229</v>
      </c>
      <c r="D90" s="111" t="s">
        <v>967</v>
      </c>
      <c r="E90" s="478"/>
      <c r="F90" s="26">
        <v>6000</v>
      </c>
      <c r="G90" s="3"/>
      <c r="H90" s="19">
        <f t="shared" si="3"/>
        <v>147345</v>
      </c>
      <c r="J90" s="3"/>
      <c r="L90" s="483"/>
      <c r="M90" s="400"/>
      <c r="N90" s="338"/>
      <c r="O90" s="400"/>
      <c r="R90" s="485"/>
      <c r="S90" s="183"/>
      <c r="T90" s="485">
        <f t="shared" si="4"/>
        <v>16184</v>
      </c>
    </row>
    <row r="91" spans="1:20" ht="10.5" customHeight="1">
      <c r="A91" s="187"/>
      <c r="B91" s="187"/>
      <c r="C91" s="33" t="s">
        <v>348</v>
      </c>
      <c r="D91" s="111" t="s">
        <v>968</v>
      </c>
      <c r="E91" s="478"/>
      <c r="F91" s="26">
        <v>13999</v>
      </c>
      <c r="G91" s="3"/>
      <c r="H91" s="19">
        <f t="shared" si="3"/>
        <v>133346</v>
      </c>
      <c r="J91" s="3"/>
      <c r="L91" s="483"/>
      <c r="M91" s="400"/>
      <c r="N91" s="338"/>
      <c r="O91" s="400"/>
      <c r="R91" s="485"/>
      <c r="S91" s="183"/>
      <c r="T91" s="485">
        <f t="shared" si="4"/>
        <v>16184</v>
      </c>
    </row>
    <row r="92" spans="1:20" ht="10.5" customHeight="1">
      <c r="A92" s="187"/>
      <c r="B92" s="187"/>
      <c r="C92" s="33" t="s">
        <v>954</v>
      </c>
      <c r="D92" s="111" t="s">
        <v>969</v>
      </c>
      <c r="E92" s="478"/>
      <c r="F92" s="26">
        <v>3500</v>
      </c>
      <c r="G92" s="3"/>
      <c r="H92" s="19">
        <f t="shared" si="3"/>
        <v>129846</v>
      </c>
      <c r="J92" s="3"/>
      <c r="L92" s="483"/>
      <c r="M92" s="400"/>
      <c r="N92" s="338"/>
      <c r="O92" s="400"/>
      <c r="R92" s="485"/>
      <c r="S92" s="183"/>
      <c r="T92" s="485">
        <f t="shared" si="4"/>
        <v>16184</v>
      </c>
    </row>
    <row r="93" spans="1:20" ht="10.5" customHeight="1">
      <c r="A93" s="187"/>
      <c r="B93" s="187"/>
      <c r="C93" s="33" t="s">
        <v>229</v>
      </c>
      <c r="D93" s="111" t="s">
        <v>976</v>
      </c>
      <c r="E93" s="478"/>
      <c r="F93" s="26">
        <v>6000</v>
      </c>
      <c r="G93" s="3"/>
      <c r="H93" s="19">
        <f t="shared" si="3"/>
        <v>123846</v>
      </c>
      <c r="J93" s="3"/>
      <c r="L93" s="483"/>
      <c r="M93" s="400"/>
      <c r="N93" s="338"/>
      <c r="O93" s="400"/>
      <c r="R93" s="485"/>
      <c r="S93" s="183"/>
      <c r="T93" s="485">
        <f t="shared" si="4"/>
        <v>16184</v>
      </c>
    </row>
    <row r="94" spans="1:20" ht="10.5" customHeight="1">
      <c r="A94" s="187">
        <v>41695</v>
      </c>
      <c r="B94" s="187"/>
      <c r="C94" s="33" t="s">
        <v>343</v>
      </c>
      <c r="D94" s="111" t="s">
        <v>979</v>
      </c>
      <c r="E94" s="478"/>
      <c r="F94" s="26">
        <v>15980</v>
      </c>
      <c r="G94" s="3"/>
      <c r="H94" s="19">
        <f t="shared" si="3"/>
        <v>107866</v>
      </c>
      <c r="J94" s="3">
        <v>66919</v>
      </c>
      <c r="L94" s="483"/>
      <c r="M94" s="400"/>
      <c r="N94" s="338"/>
      <c r="O94" s="400"/>
      <c r="R94" s="485"/>
      <c r="S94" s="183"/>
      <c r="T94" s="485">
        <f t="shared" si="4"/>
        <v>16184</v>
      </c>
    </row>
    <row r="95" spans="1:20" ht="10.5" customHeight="1">
      <c r="A95" s="187">
        <v>41697</v>
      </c>
      <c r="B95" s="187"/>
      <c r="C95" s="33" t="s">
        <v>221</v>
      </c>
      <c r="D95" s="111" t="s">
        <v>434</v>
      </c>
      <c r="E95" s="478"/>
      <c r="F95" s="26">
        <v>3600</v>
      </c>
      <c r="G95" s="3"/>
      <c r="H95" s="19">
        <f t="shared" si="3"/>
        <v>104266</v>
      </c>
      <c r="J95" s="3"/>
      <c r="L95" s="483"/>
      <c r="M95" s="400"/>
      <c r="N95" s="338"/>
      <c r="O95" s="400"/>
      <c r="R95" s="485"/>
      <c r="S95" s="183"/>
      <c r="T95" s="485">
        <f t="shared" si="4"/>
        <v>16184</v>
      </c>
    </row>
    <row r="96" spans="1:20" ht="10.5" customHeight="1">
      <c r="A96" s="187"/>
      <c r="B96" s="187"/>
      <c r="C96" s="33" t="s">
        <v>231</v>
      </c>
      <c r="D96" s="111" t="s">
        <v>732</v>
      </c>
      <c r="E96" s="478"/>
      <c r="F96" s="26">
        <v>3600</v>
      </c>
      <c r="G96" s="3"/>
      <c r="H96" s="19">
        <f t="shared" si="3"/>
        <v>100666</v>
      </c>
      <c r="J96" s="3"/>
      <c r="L96" s="483"/>
      <c r="M96" s="400"/>
      <c r="N96" s="338"/>
      <c r="O96" s="400"/>
      <c r="R96" s="485"/>
      <c r="S96" s="183"/>
      <c r="T96" s="485">
        <f t="shared" si="4"/>
        <v>16184</v>
      </c>
    </row>
    <row r="97" spans="1:20" ht="10.5" customHeight="1">
      <c r="A97" s="187"/>
      <c r="B97" s="187"/>
      <c r="C97" s="33" t="s">
        <v>981</v>
      </c>
      <c r="D97" s="111" t="s">
        <v>416</v>
      </c>
      <c r="E97" s="478"/>
      <c r="F97" s="26">
        <v>6350</v>
      </c>
      <c r="G97" s="3"/>
      <c r="H97" s="19">
        <f t="shared" si="3"/>
        <v>94316</v>
      </c>
      <c r="J97" s="3"/>
      <c r="L97" s="483"/>
      <c r="M97" s="400"/>
      <c r="N97" s="338"/>
      <c r="O97" s="400"/>
      <c r="R97" s="485"/>
      <c r="S97" s="183"/>
      <c r="T97" s="485">
        <f t="shared" si="4"/>
        <v>16184</v>
      </c>
    </row>
    <row r="98" spans="1:20" ht="10.5" customHeight="1">
      <c r="A98" s="187">
        <v>41698</v>
      </c>
      <c r="B98" s="187"/>
      <c r="C98" s="15" t="s">
        <v>930</v>
      </c>
      <c r="D98" s="15" t="s">
        <v>416</v>
      </c>
      <c r="E98" s="111"/>
      <c r="F98" s="26">
        <v>5980</v>
      </c>
      <c r="G98" s="3"/>
      <c r="H98" s="19">
        <f t="shared" si="3"/>
        <v>88336</v>
      </c>
      <c r="J98" s="3"/>
      <c r="L98" s="483"/>
      <c r="M98" s="400"/>
      <c r="N98" s="338"/>
      <c r="O98" s="400"/>
      <c r="R98" s="485"/>
      <c r="S98" s="183"/>
      <c r="T98" s="485">
        <f t="shared" si="4"/>
        <v>16184</v>
      </c>
    </row>
    <row r="99" spans="1:20" ht="10.5" customHeight="1">
      <c r="A99" s="187"/>
      <c r="B99" s="187"/>
      <c r="C99" s="33" t="s">
        <v>721</v>
      </c>
      <c r="D99" s="111" t="s">
        <v>980</v>
      </c>
      <c r="E99" s="478"/>
      <c r="F99" s="26">
        <v>5720</v>
      </c>
      <c r="G99" s="3"/>
      <c r="H99" s="19">
        <f t="shared" si="3"/>
        <v>82616</v>
      </c>
      <c r="J99" s="3"/>
      <c r="L99" s="483"/>
      <c r="M99" s="400"/>
      <c r="N99" s="338"/>
      <c r="O99" s="400"/>
      <c r="R99" s="485"/>
      <c r="S99" s="183"/>
      <c r="T99" s="485">
        <f t="shared" si="4"/>
        <v>16184</v>
      </c>
    </row>
    <row r="100" spans="1:20" ht="10.5" customHeight="1">
      <c r="A100" s="187"/>
      <c r="B100" s="187"/>
      <c r="C100" s="33" t="s">
        <v>221</v>
      </c>
      <c r="D100" s="111" t="s">
        <v>982</v>
      </c>
      <c r="E100" s="478"/>
      <c r="F100" s="26">
        <v>15000</v>
      </c>
      <c r="G100" s="3"/>
      <c r="H100" s="19">
        <f t="shared" si="3"/>
        <v>67616</v>
      </c>
      <c r="J100" s="3"/>
      <c r="L100" s="483"/>
      <c r="M100" s="400"/>
      <c r="N100" s="338"/>
      <c r="O100" s="400"/>
      <c r="R100" s="485"/>
      <c r="S100" s="183"/>
      <c r="T100" s="485">
        <f t="shared" si="4"/>
        <v>16184</v>
      </c>
    </row>
    <row r="101" spans="1:20" ht="10.5" customHeight="1">
      <c r="A101" s="187"/>
      <c r="B101" s="187"/>
      <c r="C101" s="33" t="s">
        <v>231</v>
      </c>
      <c r="D101" s="111" t="s">
        <v>985</v>
      </c>
      <c r="E101" s="478"/>
      <c r="F101" s="26">
        <v>6527</v>
      </c>
      <c r="G101" s="3"/>
      <c r="H101" s="19">
        <f t="shared" si="3"/>
        <v>61089</v>
      </c>
      <c r="J101" s="3"/>
      <c r="L101" s="483"/>
      <c r="M101" s="400"/>
      <c r="N101" s="338"/>
      <c r="O101" s="400"/>
      <c r="R101" s="485"/>
      <c r="S101" s="183"/>
      <c r="T101" s="485">
        <f t="shared" si="4"/>
        <v>16184</v>
      </c>
    </row>
    <row r="102" spans="1:20" ht="10.5" customHeight="1">
      <c r="A102" s="187"/>
      <c r="B102" s="187"/>
      <c r="C102" s="33" t="s">
        <v>485</v>
      </c>
      <c r="D102" s="111" t="s">
        <v>983</v>
      </c>
      <c r="E102" s="478"/>
      <c r="F102" s="26">
        <v>8380</v>
      </c>
      <c r="G102" s="3"/>
      <c r="H102" s="19">
        <f t="shared" si="3"/>
        <v>52709</v>
      </c>
      <c r="J102" s="3"/>
      <c r="L102" s="483"/>
      <c r="M102" s="400"/>
      <c r="N102" s="338"/>
      <c r="O102" s="400"/>
      <c r="R102" s="485"/>
      <c r="S102" s="183"/>
      <c r="T102" s="485">
        <f t="shared" si="4"/>
        <v>16184</v>
      </c>
    </row>
    <row r="103" spans="1:20" ht="10.5" customHeight="1">
      <c r="A103" s="187"/>
      <c r="B103" s="187"/>
      <c r="C103" s="33" t="s">
        <v>227</v>
      </c>
      <c r="D103" s="111" t="s">
        <v>984</v>
      </c>
      <c r="E103" s="478"/>
      <c r="F103" s="26">
        <v>10000</v>
      </c>
      <c r="G103" s="3"/>
      <c r="H103" s="19">
        <f t="shared" si="3"/>
        <v>42709</v>
      </c>
      <c r="J103" s="3"/>
      <c r="L103" s="483"/>
      <c r="M103" s="400"/>
      <c r="N103" s="338"/>
      <c r="O103" s="400"/>
      <c r="R103" s="485"/>
      <c r="S103" s="183"/>
      <c r="T103" s="485">
        <f t="shared" si="4"/>
        <v>16184</v>
      </c>
    </row>
    <row r="104" spans="1:20" ht="10.5" customHeight="1">
      <c r="A104" s="17"/>
      <c r="B104" s="111"/>
      <c r="C104" s="465"/>
      <c r="D104" s="465"/>
      <c r="E104" s="335">
        <f>SUM(E3:E37)</f>
        <v>528165</v>
      </c>
      <c r="F104" s="336">
        <f>SUM(F4:F103)</f>
        <v>946876</v>
      </c>
      <c r="G104" s="336">
        <f>SUM(G4:G103)</f>
        <v>0</v>
      </c>
      <c r="H104" s="19"/>
      <c r="J104" s="306">
        <f>SUM(J48:J103)</f>
        <v>66919</v>
      </c>
      <c r="L104" s="401"/>
      <c r="M104" s="433"/>
      <c r="N104" s="339"/>
      <c r="O104" s="433"/>
      <c r="P104" s="366"/>
      <c r="R104" s="487" t="s">
        <v>4</v>
      </c>
      <c r="S104" s="202" t="s">
        <v>946</v>
      </c>
      <c r="T104" s="485"/>
    </row>
    <row r="105" spans="1:16" ht="10.5" customHeight="1">
      <c r="A105" s="186"/>
      <c r="D105" s="466"/>
      <c r="G105" s="314"/>
      <c r="K105" s="15" t="s">
        <v>163</v>
      </c>
      <c r="M105" s="432"/>
      <c r="N105" s="339"/>
      <c r="O105" s="366"/>
      <c r="P105" s="366"/>
    </row>
    <row r="106" spans="1:16" ht="10.5" customHeight="1">
      <c r="A106" s="186"/>
      <c r="D106" s="466"/>
      <c r="F106" s="372"/>
      <c r="G106" s="372"/>
      <c r="H106" s="372"/>
      <c r="I106" s="372"/>
      <c r="J106" s="372"/>
      <c r="M106" s="432"/>
      <c r="N106" s="339"/>
      <c r="O106" s="518"/>
      <c r="P106" s="519"/>
    </row>
    <row r="107" spans="1:16" ht="10.5" customHeight="1">
      <c r="A107" s="186"/>
      <c r="D107" s="466"/>
      <c r="E107" s="372"/>
      <c r="F107" s="372"/>
      <c r="G107" s="372"/>
      <c r="H107" s="372"/>
      <c r="I107" s="372"/>
      <c r="J107" s="372"/>
      <c r="M107" s="520"/>
      <c r="N107" s="338"/>
      <c r="O107" s="345"/>
      <c r="P107" s="345"/>
    </row>
    <row r="108" spans="1:14" ht="10.5" customHeight="1" thickBot="1">
      <c r="A108" s="186"/>
      <c r="C108" s="339" t="s">
        <v>145</v>
      </c>
      <c r="D108" s="467" t="s">
        <v>218</v>
      </c>
      <c r="E108" s="339"/>
      <c r="F108" s="339" t="s">
        <v>134</v>
      </c>
      <c r="G108" s="339" t="s">
        <v>135</v>
      </c>
      <c r="H108" s="207"/>
      <c r="I108" s="372"/>
      <c r="J108" s="372"/>
      <c r="M108" s="186"/>
      <c r="N108" s="372"/>
    </row>
    <row r="109" spans="1:14" ht="10.5" customHeight="1" thickBot="1">
      <c r="A109" s="186"/>
      <c r="C109" s="198">
        <f>+J104</f>
        <v>66919</v>
      </c>
      <c r="D109" s="468">
        <f>+'PLANILLA FEBRERO cdc'!G49</f>
        <v>290372</v>
      </c>
      <c r="E109" s="306">
        <f>SUM(H103:I574)</f>
        <v>42709</v>
      </c>
      <c r="F109" s="469">
        <f>SUM(D109:E109)</f>
        <v>333081</v>
      </c>
      <c r="G109" s="470"/>
      <c r="H109" s="3">
        <f>SUM(G109)</f>
        <v>0</v>
      </c>
      <c r="M109" s="186"/>
      <c r="N109" s="372"/>
    </row>
    <row r="110" spans="1:14" ht="10.5" customHeight="1">
      <c r="A110" s="186"/>
      <c r="C110" s="198"/>
      <c r="D110" s="471">
        <f>SUM(C109:D109)</f>
        <v>357291</v>
      </c>
      <c r="E110" s="183">
        <v>-400000</v>
      </c>
      <c r="F110" s="183"/>
      <c r="G110" s="183"/>
      <c r="H110" s="183"/>
      <c r="M110" s="186"/>
      <c r="N110" s="372"/>
    </row>
    <row r="111" spans="1:14" ht="10.5" customHeight="1">
      <c r="A111" s="186"/>
      <c r="C111" s="372"/>
      <c r="D111" s="472"/>
      <c r="E111" s="183">
        <f>SUM(C109,D109,E109)</f>
        <v>400000</v>
      </c>
      <c r="F111" s="372"/>
      <c r="G111" s="372"/>
      <c r="H111" s="372"/>
      <c r="M111" s="186"/>
      <c r="N111" s="372"/>
    </row>
    <row r="112" spans="1:14" ht="10.5" customHeight="1">
      <c r="A112" s="186"/>
      <c r="D112" s="473"/>
      <c r="E112" s="372"/>
      <c r="F112" s="372"/>
      <c r="G112" s="372"/>
      <c r="H112" s="372"/>
      <c r="I112" s="372"/>
      <c r="M112" s="186"/>
      <c r="N112" s="372"/>
    </row>
    <row r="113" spans="1:14" ht="10.5" customHeight="1">
      <c r="A113" s="186"/>
      <c r="D113" s="472"/>
      <c r="E113" s="474">
        <f>SUM(E110:E111)</f>
        <v>0</v>
      </c>
      <c r="F113" s="372" t="s">
        <v>854</v>
      </c>
      <c r="G113" s="372"/>
      <c r="H113" s="372"/>
      <c r="I113" s="372"/>
      <c r="M113" s="186"/>
      <c r="N113" s="372"/>
    </row>
    <row r="114" spans="1:14" ht="10.5" customHeight="1">
      <c r="A114" s="186"/>
      <c r="D114" s="473"/>
      <c r="E114" s="372"/>
      <c r="F114" s="372"/>
      <c r="G114" s="372"/>
      <c r="H114" s="372"/>
      <c r="I114" s="372"/>
      <c r="M114" s="186"/>
      <c r="N114" s="372"/>
    </row>
    <row r="115" spans="1:14" ht="10.5" customHeight="1">
      <c r="A115" s="186"/>
      <c r="D115" s="466"/>
      <c r="F115" s="372"/>
      <c r="G115" s="372"/>
      <c r="H115" s="372"/>
      <c r="I115" s="372"/>
      <c r="M115" s="186"/>
      <c r="N115" s="372"/>
    </row>
    <row r="116" spans="1:14" ht="11.25">
      <c r="A116" s="186"/>
      <c r="D116" s="466"/>
      <c r="F116" s="372"/>
      <c r="G116" s="372"/>
      <c r="H116" s="372"/>
      <c r="I116" s="372"/>
      <c r="M116" s="186"/>
      <c r="N116" s="372"/>
    </row>
    <row r="117" spans="1:14" ht="11.25">
      <c r="A117" s="186"/>
      <c r="D117" s="466"/>
      <c r="F117" s="372"/>
      <c r="G117" s="372"/>
      <c r="H117" s="372"/>
      <c r="I117" s="372"/>
      <c r="M117" s="186"/>
      <c r="N117" s="372"/>
    </row>
    <row r="118" spans="1:14" ht="11.25">
      <c r="A118" s="186"/>
      <c r="D118" s="466"/>
      <c r="F118" s="372"/>
      <c r="G118" s="372"/>
      <c r="H118" s="372"/>
      <c r="I118" s="372"/>
      <c r="M118" s="186"/>
      <c r="N118" s="372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Y163"/>
  <sheetViews>
    <sheetView zoomScalePageLayoutView="0" workbookViewId="0" topLeftCell="A86">
      <selection activeCell="E108" sqref="E108"/>
    </sheetView>
  </sheetViews>
  <sheetFormatPr defaultColWidth="11.421875" defaultRowHeight="12.75"/>
  <cols>
    <col min="1" max="1" width="1.28515625" style="0" customWidth="1"/>
    <col min="3" max="3" width="6.00390625" style="0" customWidth="1"/>
    <col min="4" max="4" width="17.421875" style="0" customWidth="1"/>
    <col min="5" max="5" width="16.00390625" style="0" customWidth="1"/>
    <col min="6" max="6" width="10.00390625" style="0" customWidth="1"/>
    <col min="7" max="7" width="10.140625" style="0" customWidth="1"/>
    <col min="8" max="8" width="8.8515625" style="0" customWidth="1"/>
    <col min="9" max="9" width="9.57421875" style="0" customWidth="1"/>
    <col min="10" max="10" width="5.8515625" style="0" customWidth="1"/>
    <col min="11" max="11" width="11.8515625" style="0" bestFit="1" customWidth="1"/>
    <col min="12" max="12" width="11.7109375" style="0" bestFit="1" customWidth="1"/>
    <col min="13" max="14" width="11.57421875" style="0" bestFit="1" customWidth="1"/>
    <col min="15" max="15" width="11.7109375" style="0" bestFit="1" customWidth="1"/>
  </cols>
  <sheetData>
    <row r="1" ht="13.5" thickBot="1"/>
    <row r="2" ht="13.5" thickBot="1">
      <c r="G2" s="45" t="s">
        <v>63</v>
      </c>
    </row>
    <row r="3" spans="2:14" ht="13.5" thickBot="1">
      <c r="B3" s="15"/>
      <c r="C3" s="20" t="s">
        <v>8</v>
      </c>
      <c r="D3" s="606" t="s">
        <v>88</v>
      </c>
      <c r="E3" s="607"/>
      <c r="F3" s="20"/>
      <c r="G3" s="20"/>
      <c r="H3" s="15"/>
      <c r="I3" s="15"/>
      <c r="L3" s="9"/>
      <c r="M3" s="2"/>
      <c r="N3" s="2"/>
    </row>
    <row r="4" spans="2:16" ht="23.25" thickBot="1">
      <c r="B4" s="37" t="s">
        <v>0</v>
      </c>
      <c r="C4" s="37" t="s">
        <v>7</v>
      </c>
      <c r="D4" s="37" t="s">
        <v>1</v>
      </c>
      <c r="E4" s="37" t="s">
        <v>2</v>
      </c>
      <c r="F4" s="37" t="s">
        <v>3</v>
      </c>
      <c r="G4" s="37" t="s">
        <v>5</v>
      </c>
      <c r="H4" s="37" t="s">
        <v>9</v>
      </c>
      <c r="I4" s="37" t="s">
        <v>4</v>
      </c>
      <c r="J4" s="121"/>
      <c r="K4">
        <v>-6361</v>
      </c>
      <c r="L4" s="2"/>
      <c r="M4" s="2"/>
      <c r="N4" s="2">
        <v>2440</v>
      </c>
      <c r="O4" s="2"/>
      <c r="P4" s="2"/>
    </row>
    <row r="5" spans="2:16" ht="23.25" thickBot="1">
      <c r="B5" s="16">
        <v>41313</v>
      </c>
      <c r="C5" s="37"/>
      <c r="D5" s="37" t="s">
        <v>13</v>
      </c>
      <c r="E5" s="37" t="s">
        <v>95</v>
      </c>
      <c r="F5" s="94">
        <v>0</v>
      </c>
      <c r="G5" s="95">
        <v>27551</v>
      </c>
      <c r="H5" s="118">
        <v>-6361</v>
      </c>
      <c r="I5" s="19">
        <f>(F5+I3)-SUM(G5:H5)</f>
        <v>-21190</v>
      </c>
      <c r="J5" s="89"/>
      <c r="K5" s="69">
        <v>27551</v>
      </c>
      <c r="L5" s="2"/>
      <c r="M5" s="2"/>
      <c r="N5" s="2">
        <v>2440</v>
      </c>
      <c r="O5" s="2"/>
      <c r="P5" s="2"/>
    </row>
    <row r="6" spans="2:16" ht="22.5">
      <c r="B6" s="16">
        <v>41318</v>
      </c>
      <c r="C6" s="37"/>
      <c r="D6" s="37" t="s">
        <v>13</v>
      </c>
      <c r="E6" s="37" t="s">
        <v>95</v>
      </c>
      <c r="F6" s="94"/>
      <c r="G6" s="95">
        <v>5160</v>
      </c>
      <c r="H6" s="111"/>
      <c r="I6" s="19">
        <f>(F6+I5)-SUM(G6:H6)</f>
        <v>-26350</v>
      </c>
      <c r="J6" s="89"/>
      <c r="K6" s="69">
        <v>5160</v>
      </c>
      <c r="L6" s="2"/>
      <c r="M6" s="2"/>
      <c r="N6" s="2">
        <v>2200</v>
      </c>
      <c r="O6" s="2"/>
      <c r="P6" s="2"/>
    </row>
    <row r="7" spans="2:16" ht="22.5">
      <c r="B7" s="16">
        <v>41313</v>
      </c>
      <c r="C7" s="37"/>
      <c r="D7" s="37" t="s">
        <v>13</v>
      </c>
      <c r="E7" s="37" t="s">
        <v>95</v>
      </c>
      <c r="F7" s="94"/>
      <c r="G7" s="95">
        <v>55971</v>
      </c>
      <c r="H7" s="111"/>
      <c r="I7" s="19" t="e">
        <f>#N/A</f>
        <v>#N/A</v>
      </c>
      <c r="J7" s="89"/>
      <c r="K7" s="88">
        <v>55971</v>
      </c>
      <c r="L7" s="2"/>
      <c r="M7" s="2"/>
      <c r="N7" s="2">
        <v>2500</v>
      </c>
      <c r="O7" s="2"/>
      <c r="P7" s="2"/>
    </row>
    <row r="8" spans="2:16" ht="22.5">
      <c r="B8" s="16">
        <v>41313</v>
      </c>
      <c r="C8" s="37"/>
      <c r="D8" s="37" t="s">
        <v>13</v>
      </c>
      <c r="E8" s="37" t="s">
        <v>95</v>
      </c>
      <c r="F8" s="37"/>
      <c r="G8" s="95">
        <v>31960</v>
      </c>
      <c r="H8" s="37"/>
      <c r="I8" s="19" t="e">
        <f>#N/A</f>
        <v>#N/A</v>
      </c>
      <c r="J8" s="89"/>
      <c r="K8" s="88">
        <v>31960</v>
      </c>
      <c r="L8" s="2"/>
      <c r="M8" s="2"/>
      <c r="N8" s="2">
        <v>1220</v>
      </c>
      <c r="O8" s="2"/>
      <c r="P8" s="2"/>
    </row>
    <row r="9" spans="2:16" ht="22.5">
      <c r="B9" s="98">
        <v>41316</v>
      </c>
      <c r="C9" s="99">
        <v>1</v>
      </c>
      <c r="D9" s="101" t="s">
        <v>89</v>
      </c>
      <c r="E9" s="52"/>
      <c r="F9" s="119">
        <v>13537</v>
      </c>
      <c r="G9" s="96">
        <v>0</v>
      </c>
      <c r="H9" s="120"/>
      <c r="I9" s="19" t="e">
        <f>#N/A</f>
        <v>#N/A</v>
      </c>
      <c r="J9" s="34"/>
      <c r="K9" s="2">
        <f>SUM(K4:K8)</f>
        <v>114281</v>
      </c>
      <c r="L9" s="2"/>
      <c r="M9" s="2"/>
      <c r="N9" s="2">
        <v>2900</v>
      </c>
      <c r="O9" s="2"/>
      <c r="P9" s="2"/>
    </row>
    <row r="10" spans="2:16" ht="12.75">
      <c r="B10" s="16">
        <v>41316</v>
      </c>
      <c r="C10" s="17">
        <v>1</v>
      </c>
      <c r="D10" s="90" t="s">
        <v>13</v>
      </c>
      <c r="E10" s="25" t="s">
        <v>19</v>
      </c>
      <c r="F10" s="94">
        <v>119439</v>
      </c>
      <c r="G10" s="95">
        <v>0</v>
      </c>
      <c r="H10" s="111"/>
      <c r="I10" s="19" t="e">
        <f>#N/A</f>
        <v>#N/A</v>
      </c>
      <c r="L10" s="2"/>
      <c r="M10" s="2"/>
      <c r="N10" s="2">
        <f>SUM(N4:N9)</f>
        <v>13700</v>
      </c>
      <c r="O10" s="2"/>
      <c r="P10" s="2"/>
    </row>
    <row r="11" spans="2:16" ht="12.75">
      <c r="B11" s="16">
        <v>41316</v>
      </c>
      <c r="C11" s="17">
        <v>1</v>
      </c>
      <c r="D11" s="90" t="s">
        <v>13</v>
      </c>
      <c r="E11" s="25" t="s">
        <v>19</v>
      </c>
      <c r="F11" s="94">
        <v>77460</v>
      </c>
      <c r="G11" s="95">
        <v>0</v>
      </c>
      <c r="H11" s="111"/>
      <c r="I11" s="19" t="e">
        <f>#N/A</f>
        <v>#N/A</v>
      </c>
      <c r="L11" s="2"/>
      <c r="M11" s="2"/>
      <c r="N11" s="2">
        <v>-2906</v>
      </c>
      <c r="O11" s="2"/>
      <c r="P11" s="2"/>
    </row>
    <row r="12" spans="2:16" ht="12.75">
      <c r="B12" s="16">
        <v>41316</v>
      </c>
      <c r="C12" s="17">
        <v>1</v>
      </c>
      <c r="D12" s="90" t="s">
        <v>13</v>
      </c>
      <c r="E12" s="25" t="s">
        <v>19</v>
      </c>
      <c r="F12" s="94">
        <v>169631</v>
      </c>
      <c r="G12" s="95">
        <v>0</v>
      </c>
      <c r="H12" s="111"/>
      <c r="I12" s="19" t="e">
        <f>#N/A</f>
        <v>#N/A</v>
      </c>
      <c r="L12" s="2"/>
      <c r="M12" s="2"/>
      <c r="N12" s="2">
        <v>-2199</v>
      </c>
      <c r="O12" s="2"/>
      <c r="P12" s="2"/>
    </row>
    <row r="13" spans="2:16" ht="12.75">
      <c r="B13" s="16"/>
      <c r="C13" s="17"/>
      <c r="D13" s="90" t="s">
        <v>90</v>
      </c>
      <c r="E13" s="25"/>
      <c r="F13" s="94"/>
      <c r="G13" s="95">
        <v>2440</v>
      </c>
      <c r="H13" s="111"/>
      <c r="I13" s="19" t="e">
        <f>#N/A</f>
        <v>#N/A</v>
      </c>
      <c r="L13" s="2"/>
      <c r="M13" s="2"/>
      <c r="N13" s="2">
        <f>SUM(N10:N12)</f>
        <v>8595</v>
      </c>
      <c r="O13" s="2">
        <v>8600</v>
      </c>
      <c r="P13" s="2" t="s">
        <v>125</v>
      </c>
    </row>
    <row r="14" spans="2:16" ht="12.75">
      <c r="B14" s="16"/>
      <c r="C14" s="17"/>
      <c r="D14" s="90" t="s">
        <v>91</v>
      </c>
      <c r="E14" s="25"/>
      <c r="F14" s="94"/>
      <c r="G14" s="95">
        <v>1500</v>
      </c>
      <c r="H14" s="111"/>
      <c r="I14" s="19" t="e">
        <f>#N/A</f>
        <v>#N/A</v>
      </c>
      <c r="L14" s="2"/>
      <c r="M14" s="2"/>
      <c r="N14" s="2"/>
      <c r="O14" s="2"/>
      <c r="P14" s="2"/>
    </row>
    <row r="15" spans="2:16" ht="12.75">
      <c r="B15" s="16"/>
      <c r="C15" s="17"/>
      <c r="D15" s="90" t="s">
        <v>92</v>
      </c>
      <c r="E15" s="25"/>
      <c r="F15" s="94"/>
      <c r="G15" s="95">
        <v>1300</v>
      </c>
      <c r="H15" s="111"/>
      <c r="I15" s="19" t="e">
        <f>#N/A</f>
        <v>#N/A</v>
      </c>
      <c r="L15" s="2"/>
      <c r="M15" s="2"/>
      <c r="N15" s="2"/>
      <c r="O15" s="2"/>
      <c r="P15" s="2"/>
    </row>
    <row r="16" spans="2:16" ht="12.75">
      <c r="B16" s="16"/>
      <c r="C16" s="17"/>
      <c r="D16" s="90" t="s">
        <v>13</v>
      </c>
      <c r="E16" s="25"/>
      <c r="F16" s="94"/>
      <c r="G16" s="95">
        <v>1220</v>
      </c>
      <c r="H16" s="111"/>
      <c r="I16" s="19" t="e">
        <f>#N/A</f>
        <v>#N/A</v>
      </c>
      <c r="L16" s="2"/>
      <c r="M16" s="2"/>
      <c r="N16" s="2"/>
      <c r="O16" s="2"/>
      <c r="P16" s="2"/>
    </row>
    <row r="17" spans="2:16" ht="22.5">
      <c r="B17" s="16"/>
      <c r="C17" s="17"/>
      <c r="D17" s="18" t="s">
        <v>93</v>
      </c>
      <c r="E17" s="25"/>
      <c r="F17" s="94"/>
      <c r="G17" s="95">
        <v>6400</v>
      </c>
      <c r="H17" s="111"/>
      <c r="I17" s="19" t="e">
        <f>#N/A</f>
        <v>#N/A</v>
      </c>
      <c r="L17" s="2"/>
      <c r="M17" s="2"/>
      <c r="N17" s="2"/>
      <c r="O17" s="2"/>
      <c r="P17" s="2"/>
    </row>
    <row r="18" spans="2:16" ht="12.75">
      <c r="B18" s="16"/>
      <c r="C18" s="17"/>
      <c r="D18" s="18" t="s">
        <v>92</v>
      </c>
      <c r="E18" s="25"/>
      <c r="F18" s="94"/>
      <c r="G18" s="95">
        <v>1500</v>
      </c>
      <c r="H18" s="111"/>
      <c r="I18" s="19" t="e">
        <f>#N/A</f>
        <v>#N/A</v>
      </c>
      <c r="L18" s="2"/>
      <c r="M18" s="2"/>
      <c r="N18" s="2"/>
      <c r="O18" s="2"/>
      <c r="P18" s="2"/>
    </row>
    <row r="19" spans="2:16" ht="12.75">
      <c r="B19" s="16"/>
      <c r="C19" s="17"/>
      <c r="D19" s="35" t="s">
        <v>15</v>
      </c>
      <c r="E19" s="25"/>
      <c r="F19" s="94"/>
      <c r="G19" s="95">
        <v>1500</v>
      </c>
      <c r="H19" s="111"/>
      <c r="I19" s="19" t="e">
        <f>#N/A</f>
        <v>#N/A</v>
      </c>
      <c r="L19" s="2"/>
      <c r="M19" s="2"/>
      <c r="N19" s="2"/>
      <c r="O19" s="2"/>
      <c r="P19" s="2"/>
    </row>
    <row r="20" spans="2:16" ht="12.75">
      <c r="B20" s="16"/>
      <c r="C20" s="17"/>
      <c r="D20" s="18" t="s">
        <v>94</v>
      </c>
      <c r="E20" s="25"/>
      <c r="F20" s="94"/>
      <c r="G20" s="95">
        <v>1260</v>
      </c>
      <c r="H20" s="111"/>
      <c r="I20" s="19" t="e">
        <f>#N/A</f>
        <v>#N/A</v>
      </c>
      <c r="L20" s="2"/>
      <c r="M20" s="2"/>
      <c r="N20" s="2"/>
      <c r="O20" s="2"/>
      <c r="P20" s="2"/>
    </row>
    <row r="21" spans="2:16" ht="12.75">
      <c r="B21" s="16"/>
      <c r="C21" s="17"/>
      <c r="D21" s="18" t="s">
        <v>13</v>
      </c>
      <c r="E21" s="25"/>
      <c r="F21" s="94"/>
      <c r="G21" s="95">
        <v>1500</v>
      </c>
      <c r="H21" s="111"/>
      <c r="I21" s="19" t="e">
        <f>#N/A</f>
        <v>#N/A</v>
      </c>
      <c r="L21" s="2"/>
      <c r="M21" s="2"/>
      <c r="N21" s="2"/>
      <c r="O21" s="2"/>
      <c r="P21" s="2"/>
    </row>
    <row r="22" spans="2:17" ht="12.75">
      <c r="B22" s="16">
        <v>41611</v>
      </c>
      <c r="C22" s="17">
        <v>2</v>
      </c>
      <c r="D22" s="18" t="s">
        <v>92</v>
      </c>
      <c r="E22" s="18"/>
      <c r="F22" s="95"/>
      <c r="G22" s="112">
        <v>3200</v>
      </c>
      <c r="H22" s="22"/>
      <c r="I22" s="19" t="e">
        <f>#N/A</f>
        <v>#N/A</v>
      </c>
      <c r="K22" s="2" t="s">
        <v>62</v>
      </c>
      <c r="L22" s="2"/>
      <c r="M22" s="2"/>
      <c r="N22" s="2"/>
      <c r="P22" s="2"/>
      <c r="Q22" s="2"/>
    </row>
    <row r="23" spans="2:17" ht="12.75">
      <c r="B23" s="16">
        <v>41611</v>
      </c>
      <c r="C23" s="17">
        <v>3</v>
      </c>
      <c r="D23" s="35" t="s">
        <v>90</v>
      </c>
      <c r="E23" s="21"/>
      <c r="F23" s="26"/>
      <c r="G23" s="22">
        <v>3660</v>
      </c>
      <c r="H23" s="22"/>
      <c r="I23" s="19" t="e">
        <f>#N/A</f>
        <v>#N/A</v>
      </c>
      <c r="K23" s="2"/>
      <c r="L23" t="s">
        <v>51</v>
      </c>
      <c r="N23" s="2"/>
      <c r="O23" t="s">
        <v>66</v>
      </c>
      <c r="P23" s="2"/>
      <c r="Q23" s="2"/>
    </row>
    <row r="24" spans="2:17" ht="12.75">
      <c r="B24" s="16"/>
      <c r="C24" s="17"/>
      <c r="D24" s="21" t="s">
        <v>96</v>
      </c>
      <c r="E24" s="21"/>
      <c r="F24" s="26"/>
      <c r="G24" s="22">
        <f>65675+24212+16864+25328+34977</f>
        <v>167056</v>
      </c>
      <c r="H24" s="23"/>
      <c r="I24" s="19" t="e">
        <f>#N/A</f>
        <v>#N/A</v>
      </c>
      <c r="K24" s="2"/>
      <c r="N24" s="2"/>
      <c r="O24" t="s">
        <v>64</v>
      </c>
      <c r="P24" s="2"/>
      <c r="Q24" s="2" t="s">
        <v>65</v>
      </c>
    </row>
    <row r="25" spans="2:17" ht="12.75">
      <c r="B25" s="16"/>
      <c r="C25" s="17"/>
      <c r="D25" s="21" t="s">
        <v>97</v>
      </c>
      <c r="E25" s="21"/>
      <c r="F25" s="26"/>
      <c r="G25" s="22">
        <f>461+164+120+136+10+162+223</f>
        <v>1276</v>
      </c>
      <c r="H25" s="23"/>
      <c r="I25" s="19" t="e">
        <f>#N/A</f>
        <v>#N/A</v>
      </c>
      <c r="K25" s="2"/>
      <c r="N25" s="2"/>
      <c r="P25" s="2"/>
      <c r="Q25" s="2"/>
    </row>
    <row r="26" spans="2:17" ht="12.75">
      <c r="B26" s="16"/>
      <c r="C26" s="17"/>
      <c r="D26" s="21" t="s">
        <v>90</v>
      </c>
      <c r="E26" s="21"/>
      <c r="F26" s="26"/>
      <c r="G26" s="22">
        <v>18000</v>
      </c>
      <c r="H26" s="23"/>
      <c r="I26" s="19" t="e">
        <f>#N/A</f>
        <v>#N/A</v>
      </c>
      <c r="K26" s="2"/>
      <c r="N26" s="2"/>
      <c r="P26" s="2"/>
      <c r="Q26" s="2"/>
    </row>
    <row r="27" spans="2:17" ht="12.75">
      <c r="B27" s="16"/>
      <c r="C27" s="17"/>
      <c r="D27" s="21" t="s">
        <v>104</v>
      </c>
      <c r="E27" s="1"/>
      <c r="F27" s="1"/>
      <c r="G27" s="22">
        <v>1630</v>
      </c>
      <c r="H27" s="23"/>
      <c r="I27" s="19" t="e">
        <f>#N/A</f>
        <v>#N/A</v>
      </c>
      <c r="J27" s="2"/>
      <c r="K27" s="2"/>
      <c r="N27" s="2"/>
      <c r="P27" s="2"/>
      <c r="Q27" s="2"/>
    </row>
    <row r="28" spans="2:14" ht="12.75">
      <c r="B28" s="1"/>
      <c r="C28" s="1"/>
      <c r="D28" s="97" t="s">
        <v>105</v>
      </c>
      <c r="E28" s="1"/>
      <c r="F28" s="1"/>
      <c r="G28" s="113">
        <v>136070</v>
      </c>
      <c r="H28" s="1"/>
      <c r="I28" s="19" t="e">
        <f>#N/A</f>
        <v>#N/A</v>
      </c>
      <c r="J28" s="83"/>
      <c r="L28" s="11"/>
      <c r="M28" s="11"/>
      <c r="N28" s="11"/>
    </row>
    <row r="29" spans="2:14" ht="12.75">
      <c r="B29" s="1"/>
      <c r="C29" s="1"/>
      <c r="D29" s="18" t="s">
        <v>13</v>
      </c>
      <c r="E29" s="25" t="s">
        <v>127</v>
      </c>
      <c r="F29" s="94">
        <v>300126</v>
      </c>
      <c r="G29" s="95">
        <v>0</v>
      </c>
      <c r="H29" s="1"/>
      <c r="I29" s="19" t="e">
        <f>#N/A</f>
        <v>#N/A</v>
      </c>
      <c r="J29" s="83"/>
      <c r="L29" s="11"/>
      <c r="M29" s="11"/>
      <c r="N29" s="11"/>
    </row>
    <row r="30" spans="2:14" ht="12.75">
      <c r="B30" s="1"/>
      <c r="C30" s="1"/>
      <c r="D30" s="18" t="s">
        <v>13</v>
      </c>
      <c r="E30" s="25" t="s">
        <v>19</v>
      </c>
      <c r="F30" s="94">
        <v>56677</v>
      </c>
      <c r="G30" s="95">
        <v>0</v>
      </c>
      <c r="H30" s="1" t="s">
        <v>101</v>
      </c>
      <c r="I30" s="19" t="e">
        <f>#N/A</f>
        <v>#N/A</v>
      </c>
      <c r="J30" s="83"/>
      <c r="L30" s="11"/>
      <c r="M30" s="11"/>
      <c r="N30" s="11"/>
    </row>
    <row r="31" spans="2:14" ht="22.5">
      <c r="B31" s="1"/>
      <c r="C31" s="1"/>
      <c r="D31" s="18" t="s">
        <v>92</v>
      </c>
      <c r="E31" s="90" t="s">
        <v>100</v>
      </c>
      <c r="F31" s="94">
        <v>0</v>
      </c>
      <c r="G31" s="95">
        <v>1300</v>
      </c>
      <c r="H31" s="1"/>
      <c r="I31" s="19" t="e">
        <f>#N/A</f>
        <v>#N/A</v>
      </c>
      <c r="J31" s="83"/>
      <c r="L31" s="11"/>
      <c r="M31" s="11"/>
      <c r="N31" s="11"/>
    </row>
    <row r="32" spans="2:14" ht="12.75">
      <c r="B32" s="1"/>
      <c r="C32" s="1"/>
      <c r="D32" s="18" t="s">
        <v>98</v>
      </c>
      <c r="E32" s="90" t="s">
        <v>99</v>
      </c>
      <c r="F32" s="94">
        <v>0</v>
      </c>
      <c r="G32" s="95">
        <v>14800</v>
      </c>
      <c r="H32" s="1"/>
      <c r="I32" s="19" t="e">
        <f>#N/A</f>
        <v>#N/A</v>
      </c>
      <c r="J32" s="83"/>
      <c r="L32" s="11"/>
      <c r="M32" s="11"/>
      <c r="N32" s="11"/>
    </row>
    <row r="33" spans="2:14" ht="12.75">
      <c r="B33" s="1"/>
      <c r="C33" s="1"/>
      <c r="D33" s="18" t="s">
        <v>90</v>
      </c>
      <c r="E33" s="90"/>
      <c r="F33" s="94"/>
      <c r="G33" s="95">
        <v>2440</v>
      </c>
      <c r="H33" s="1"/>
      <c r="I33" s="19" t="e">
        <f>#N/A</f>
        <v>#N/A</v>
      </c>
      <c r="J33" s="83"/>
      <c r="L33" s="11"/>
      <c r="M33" s="11"/>
      <c r="N33" s="11"/>
    </row>
    <row r="34" spans="2:14" ht="12.75">
      <c r="B34" s="1"/>
      <c r="C34" s="1"/>
      <c r="D34" s="18" t="s">
        <v>90</v>
      </c>
      <c r="E34" s="90"/>
      <c r="F34" s="94"/>
      <c r="G34" s="95">
        <v>9350</v>
      </c>
      <c r="H34" s="1"/>
      <c r="I34" s="19" t="e">
        <f>#N/A</f>
        <v>#N/A</v>
      </c>
      <c r="J34" s="83"/>
      <c r="K34" s="91"/>
      <c r="L34" s="11"/>
      <c r="M34" s="11"/>
      <c r="N34" s="11"/>
    </row>
    <row r="35" spans="2:14" ht="22.5">
      <c r="B35" s="1"/>
      <c r="C35" s="1"/>
      <c r="D35" s="18" t="s">
        <v>102</v>
      </c>
      <c r="E35" s="25"/>
      <c r="F35" s="94"/>
      <c r="G35" s="95">
        <v>56677</v>
      </c>
      <c r="H35" s="1"/>
      <c r="I35" s="19" t="e">
        <f>#N/A</f>
        <v>#N/A</v>
      </c>
      <c r="J35" s="83"/>
      <c r="L35" s="11"/>
      <c r="M35" s="11"/>
      <c r="N35" s="11"/>
    </row>
    <row r="36" spans="2:14" ht="12.75">
      <c r="B36" s="1"/>
      <c r="C36" s="1"/>
      <c r="D36" s="18" t="s">
        <v>15</v>
      </c>
      <c r="E36" s="25"/>
      <c r="F36" s="94"/>
      <c r="G36" s="95">
        <v>1500</v>
      </c>
      <c r="H36" s="1"/>
      <c r="I36" s="19" t="e">
        <f>#N/A</f>
        <v>#N/A</v>
      </c>
      <c r="J36" s="83"/>
      <c r="L36" s="11"/>
      <c r="M36" s="11"/>
      <c r="N36" s="11"/>
    </row>
    <row r="37" spans="2:14" ht="12.75">
      <c r="B37" s="1"/>
      <c r="C37" s="1"/>
      <c r="D37" s="18" t="s">
        <v>107</v>
      </c>
      <c r="E37" s="25"/>
      <c r="F37" s="94"/>
      <c r="G37" s="95">
        <v>2219</v>
      </c>
      <c r="H37" s="1"/>
      <c r="I37" s="19" t="e">
        <f>#N/A</f>
        <v>#N/A</v>
      </c>
      <c r="J37" s="83"/>
      <c r="L37" s="11"/>
      <c r="M37" s="11"/>
      <c r="N37" s="11"/>
    </row>
    <row r="38" spans="2:14" ht="12.75">
      <c r="B38" s="1"/>
      <c r="C38" s="1"/>
      <c r="D38" s="18" t="s">
        <v>10</v>
      </c>
      <c r="E38" s="25"/>
      <c r="F38" s="94"/>
      <c r="G38" s="114">
        <v>1500</v>
      </c>
      <c r="H38" s="1"/>
      <c r="I38" s="19" t="e">
        <f>#N/A</f>
        <v>#N/A</v>
      </c>
      <c r="J38" s="83"/>
      <c r="L38" s="11"/>
      <c r="M38" s="11"/>
      <c r="N38" s="11"/>
    </row>
    <row r="39" spans="2:14" ht="12.75">
      <c r="B39" s="56">
        <v>41327</v>
      </c>
      <c r="C39" s="1"/>
      <c r="D39" s="18" t="s">
        <v>103</v>
      </c>
      <c r="E39" s="25" t="s">
        <v>66</v>
      </c>
      <c r="F39" s="94"/>
      <c r="G39" s="95">
        <v>18000</v>
      </c>
      <c r="H39" s="1"/>
      <c r="I39" s="19" t="e">
        <f>#N/A</f>
        <v>#N/A</v>
      </c>
      <c r="J39" s="83"/>
      <c r="L39" s="11"/>
      <c r="M39" s="11"/>
      <c r="N39" s="11"/>
    </row>
    <row r="40" spans="2:14" ht="22.5">
      <c r="B40" s="56">
        <v>41327</v>
      </c>
      <c r="C40" s="1"/>
      <c r="D40" s="18" t="s">
        <v>106</v>
      </c>
      <c r="E40" s="25" t="s">
        <v>66</v>
      </c>
      <c r="F40" s="94"/>
      <c r="G40" s="95">
        <v>1500</v>
      </c>
      <c r="H40" s="1"/>
      <c r="I40" s="19" t="e">
        <f>#N/A</f>
        <v>#N/A</v>
      </c>
      <c r="J40" s="110"/>
      <c r="L40" s="11"/>
      <c r="M40" s="11"/>
      <c r="N40" s="11"/>
    </row>
    <row r="41" spans="2:14" ht="12.75">
      <c r="B41" s="1"/>
      <c r="C41" s="1"/>
      <c r="D41" s="18" t="s">
        <v>105</v>
      </c>
      <c r="E41" s="25" t="s">
        <v>109</v>
      </c>
      <c r="F41" s="94"/>
      <c r="G41" s="95">
        <v>850</v>
      </c>
      <c r="H41" s="1"/>
      <c r="I41" s="19" t="e">
        <f>#N/A</f>
        <v>#N/A</v>
      </c>
      <c r="J41" s="92"/>
      <c r="L41" s="11"/>
      <c r="M41" s="11"/>
      <c r="N41" s="11"/>
    </row>
    <row r="42" spans="2:14" ht="22.5">
      <c r="B42" s="1"/>
      <c r="C42" s="1"/>
      <c r="D42" s="18" t="s">
        <v>105</v>
      </c>
      <c r="E42" s="25" t="s">
        <v>110</v>
      </c>
      <c r="F42" s="94"/>
      <c r="G42" s="95">
        <v>1830</v>
      </c>
      <c r="H42" s="1"/>
      <c r="I42" s="19" t="e">
        <f>#N/A</f>
        <v>#N/A</v>
      </c>
      <c r="J42" s="92"/>
      <c r="L42" s="11"/>
      <c r="M42" s="11"/>
      <c r="N42" s="11"/>
    </row>
    <row r="43" spans="2:14" ht="22.5">
      <c r="B43" s="56">
        <v>41330</v>
      </c>
      <c r="C43" s="1"/>
      <c r="D43" s="18" t="s">
        <v>104</v>
      </c>
      <c r="E43" s="25" t="s">
        <v>108</v>
      </c>
      <c r="F43" s="94"/>
      <c r="G43" s="95">
        <v>6750</v>
      </c>
      <c r="H43" s="1"/>
      <c r="I43" s="19" t="e">
        <f>#N/A</f>
        <v>#N/A</v>
      </c>
      <c r="J43" s="92"/>
      <c r="L43" s="11"/>
      <c r="M43" s="11"/>
      <c r="N43" s="11"/>
    </row>
    <row r="44" spans="2:14" ht="12.75">
      <c r="B44" s="56"/>
      <c r="C44" s="1"/>
      <c r="D44" s="18" t="s">
        <v>94</v>
      </c>
      <c r="E44" s="25"/>
      <c r="F44" s="94"/>
      <c r="G44" s="95">
        <v>1220</v>
      </c>
      <c r="H44" s="1"/>
      <c r="I44" s="19" t="e">
        <f>#N/A</f>
        <v>#N/A</v>
      </c>
      <c r="J44" s="92"/>
      <c r="L44" s="11"/>
      <c r="M44" s="11"/>
      <c r="N44" s="11"/>
    </row>
    <row r="45" spans="2:14" ht="12.75">
      <c r="B45" s="56"/>
      <c r="C45" s="1"/>
      <c r="D45" s="18" t="s">
        <v>90</v>
      </c>
      <c r="E45" s="25"/>
      <c r="F45" s="94"/>
      <c r="G45" s="95">
        <v>4880</v>
      </c>
      <c r="H45" s="1"/>
      <c r="I45" s="19" t="e">
        <f>#N/A</f>
        <v>#N/A</v>
      </c>
      <c r="J45" s="92"/>
      <c r="L45" s="11"/>
      <c r="M45" s="11"/>
      <c r="N45" s="11"/>
    </row>
    <row r="46" spans="2:14" ht="12.75">
      <c r="B46" s="56"/>
      <c r="C46" s="1"/>
      <c r="D46" s="18" t="s">
        <v>98</v>
      </c>
      <c r="E46" s="25"/>
      <c r="F46" s="94"/>
      <c r="G46" s="96">
        <v>35000</v>
      </c>
      <c r="H46" s="1"/>
      <c r="I46" s="19" t="e">
        <f>#N/A</f>
        <v>#N/A</v>
      </c>
      <c r="J46" s="92"/>
      <c r="K46" t="s">
        <v>154</v>
      </c>
      <c r="L46" s="11"/>
      <c r="M46" s="11"/>
      <c r="N46" s="11"/>
    </row>
    <row r="47" spans="2:14" ht="12.75">
      <c r="B47" s="56"/>
      <c r="C47" s="1"/>
      <c r="D47" s="18" t="s">
        <v>104</v>
      </c>
      <c r="E47" s="25"/>
      <c r="F47" s="94"/>
      <c r="G47" s="95">
        <v>83762</v>
      </c>
      <c r="H47" s="1"/>
      <c r="I47" s="19" t="e">
        <f>#N/A</f>
        <v>#N/A</v>
      </c>
      <c r="J47" s="92"/>
      <c r="L47" s="11"/>
      <c r="M47" s="11"/>
      <c r="N47" s="11"/>
    </row>
    <row r="48" spans="2:14" ht="12.75">
      <c r="B48" s="56"/>
      <c r="C48" s="1"/>
      <c r="D48" s="18" t="s">
        <v>94</v>
      </c>
      <c r="E48" s="25"/>
      <c r="F48" s="94"/>
      <c r="G48" s="95">
        <v>1220</v>
      </c>
      <c r="H48" s="1"/>
      <c r="I48" s="19" t="e">
        <f>#N/A</f>
        <v>#N/A</v>
      </c>
      <c r="J48" s="92"/>
      <c r="L48" s="11"/>
      <c r="M48" s="11"/>
      <c r="N48" s="11"/>
    </row>
    <row r="49" spans="2:14" ht="12.75">
      <c r="B49" s="56"/>
      <c r="C49" s="1"/>
      <c r="D49" s="18" t="s">
        <v>15</v>
      </c>
      <c r="E49" s="25"/>
      <c r="F49" s="94"/>
      <c r="G49" s="95">
        <v>1500</v>
      </c>
      <c r="H49" s="1"/>
      <c r="I49" s="19" t="e">
        <f>#N/A</f>
        <v>#N/A</v>
      </c>
      <c r="J49" s="92"/>
      <c r="L49" s="11"/>
      <c r="M49" s="11"/>
      <c r="N49" s="11"/>
    </row>
    <row r="50" spans="2:14" ht="22.5">
      <c r="B50" s="56"/>
      <c r="C50" s="1"/>
      <c r="D50" s="18" t="s">
        <v>111</v>
      </c>
      <c r="E50" s="25"/>
      <c r="F50" s="94"/>
      <c r="G50" s="95">
        <v>10000</v>
      </c>
      <c r="H50" s="1"/>
      <c r="I50" s="19" t="e">
        <f>#N/A</f>
        <v>#N/A</v>
      </c>
      <c r="J50" s="92"/>
      <c r="L50" s="11"/>
      <c r="M50" s="11"/>
      <c r="N50" s="11"/>
    </row>
    <row r="51" spans="2:14" ht="12.75">
      <c r="B51" s="56"/>
      <c r="C51" s="1"/>
      <c r="D51" s="18" t="s">
        <v>104</v>
      </c>
      <c r="E51" s="25"/>
      <c r="F51" s="94"/>
      <c r="G51" s="95">
        <v>4270</v>
      </c>
      <c r="H51" s="1"/>
      <c r="I51" s="19" t="e">
        <f>#N/A</f>
        <v>#N/A</v>
      </c>
      <c r="J51" s="92"/>
      <c r="L51" s="11"/>
      <c r="M51" s="11"/>
      <c r="N51" s="11"/>
    </row>
    <row r="52" spans="2:14" ht="22.5">
      <c r="B52" s="56"/>
      <c r="C52" s="1"/>
      <c r="D52" s="18" t="s">
        <v>111</v>
      </c>
      <c r="E52" s="25"/>
      <c r="F52" s="94"/>
      <c r="G52" s="95">
        <v>2790</v>
      </c>
      <c r="H52" s="1"/>
      <c r="I52" s="19" t="e">
        <f>#N/A</f>
        <v>#N/A</v>
      </c>
      <c r="J52" s="92"/>
      <c r="L52" s="11"/>
      <c r="M52" s="11"/>
      <c r="N52" s="11"/>
    </row>
    <row r="53" spans="2:14" ht="12.75">
      <c r="B53" s="56"/>
      <c r="C53" s="1"/>
      <c r="D53" s="18" t="s">
        <v>91</v>
      </c>
      <c r="E53" s="25"/>
      <c r="F53" s="94"/>
      <c r="G53" s="95">
        <v>1500</v>
      </c>
      <c r="H53" s="1"/>
      <c r="I53" s="19" t="e">
        <f>#N/A</f>
        <v>#N/A</v>
      </c>
      <c r="J53" s="92"/>
      <c r="L53" s="11"/>
      <c r="M53" s="11"/>
      <c r="N53" s="11"/>
    </row>
    <row r="54" spans="2:21" ht="12.75">
      <c r="B54" s="98"/>
      <c r="C54" s="99"/>
      <c r="D54" s="35" t="s">
        <v>90</v>
      </c>
      <c r="E54" s="52"/>
      <c r="F54" s="100"/>
      <c r="G54" s="96">
        <v>2440</v>
      </c>
      <c r="H54" s="100"/>
      <c r="I54" s="19" t="e">
        <f>#N/A</f>
        <v>#N/A</v>
      </c>
      <c r="J54" s="44"/>
      <c r="K54" s="43"/>
      <c r="L54" s="43"/>
      <c r="M54" s="43"/>
      <c r="N54" s="43"/>
      <c r="O54" s="43"/>
      <c r="P54" s="43"/>
      <c r="Q54" s="43"/>
      <c r="R54" s="43"/>
      <c r="S54" s="43"/>
      <c r="U54" s="86"/>
    </row>
    <row r="55" spans="2:25" ht="12.75">
      <c r="B55" s="16"/>
      <c r="C55" s="17"/>
      <c r="D55" s="18" t="s">
        <v>92</v>
      </c>
      <c r="E55" s="25" t="s">
        <v>122</v>
      </c>
      <c r="F55" s="1"/>
      <c r="G55" s="26">
        <v>6000</v>
      </c>
      <c r="H55" s="1"/>
      <c r="I55" s="19" t="e">
        <f>#N/A</f>
        <v>#N/A</v>
      </c>
      <c r="J55" s="44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4"/>
      <c r="V55" s="43"/>
      <c r="W55" s="43"/>
      <c r="X55" s="43"/>
      <c r="Y55" s="43"/>
    </row>
    <row r="56" spans="2:25" ht="12.75">
      <c r="B56" s="16"/>
      <c r="C56" s="17"/>
      <c r="D56" s="18" t="s">
        <v>113</v>
      </c>
      <c r="E56" s="25" t="s">
        <v>122</v>
      </c>
      <c r="F56" s="1"/>
      <c r="G56" s="26">
        <v>6000</v>
      </c>
      <c r="H56" s="1"/>
      <c r="I56" s="19" t="e">
        <f>#N/A</f>
        <v>#N/A</v>
      </c>
      <c r="J56" s="44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4"/>
      <c r="V56" s="43"/>
      <c r="W56" s="43"/>
      <c r="X56" s="43"/>
      <c r="Y56" s="43"/>
    </row>
    <row r="57" spans="2:25" ht="12.75">
      <c r="B57" s="16"/>
      <c r="C57" s="17"/>
      <c r="D57" s="18" t="s">
        <v>114</v>
      </c>
      <c r="E57" s="25" t="s">
        <v>122</v>
      </c>
      <c r="F57" s="1"/>
      <c r="G57" s="26">
        <v>6000</v>
      </c>
      <c r="H57" s="1"/>
      <c r="I57" s="19" t="e">
        <f>#N/A</f>
        <v>#N/A</v>
      </c>
      <c r="J57" s="44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4"/>
      <c r="V57" s="43"/>
      <c r="W57" s="43"/>
      <c r="X57" s="43"/>
      <c r="Y57" s="43"/>
    </row>
    <row r="58" spans="2:25" ht="22.5">
      <c r="B58" s="16"/>
      <c r="C58" s="17"/>
      <c r="D58" s="18" t="s">
        <v>105</v>
      </c>
      <c r="E58" s="25" t="s">
        <v>110</v>
      </c>
      <c r="F58" s="1"/>
      <c r="G58" s="26">
        <v>1220</v>
      </c>
      <c r="H58" s="1"/>
      <c r="I58" s="19" t="e">
        <f>#N/A</f>
        <v>#N/A</v>
      </c>
      <c r="J58" s="44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4"/>
      <c r="V58" s="43"/>
      <c r="W58" s="43"/>
      <c r="X58" s="43"/>
      <c r="Y58" s="43"/>
    </row>
    <row r="59" spans="2:25" ht="12.75">
      <c r="B59" s="16"/>
      <c r="C59" s="17"/>
      <c r="D59" s="18" t="s">
        <v>13</v>
      </c>
      <c r="E59" s="25" t="s">
        <v>117</v>
      </c>
      <c r="F59" s="102">
        <v>81563</v>
      </c>
      <c r="G59" s="26">
        <v>0</v>
      </c>
      <c r="H59" s="1"/>
      <c r="I59" s="19" t="e">
        <f>#N/A</f>
        <v>#N/A</v>
      </c>
      <c r="J59" s="44"/>
      <c r="K59" s="44"/>
      <c r="L59" s="43"/>
      <c r="M59" s="43"/>
      <c r="N59" s="43"/>
      <c r="O59" s="43"/>
      <c r="P59" s="43"/>
      <c r="Q59" s="43"/>
      <c r="R59" s="43"/>
      <c r="S59" s="43"/>
      <c r="T59" s="43"/>
      <c r="U59" s="44"/>
      <c r="V59" s="43"/>
      <c r="W59" s="43"/>
      <c r="X59" s="43"/>
      <c r="Y59" s="43"/>
    </row>
    <row r="60" spans="2:25" ht="12.75">
      <c r="B60" s="1"/>
      <c r="C60" s="1"/>
      <c r="D60" s="18" t="s">
        <v>13</v>
      </c>
      <c r="E60" s="25" t="s">
        <v>116</v>
      </c>
      <c r="F60" s="94">
        <v>54094</v>
      </c>
      <c r="G60" s="26">
        <v>0</v>
      </c>
      <c r="H60" s="1"/>
      <c r="I60" s="19" t="e">
        <f>#N/A</f>
        <v>#N/A</v>
      </c>
      <c r="J60" s="131"/>
      <c r="K60" s="43"/>
      <c r="L60" s="44"/>
      <c r="M60" s="107"/>
      <c r="N60" s="107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2:25" ht="12.75">
      <c r="B61" s="16"/>
      <c r="C61" s="17"/>
      <c r="D61" s="18" t="s">
        <v>13</v>
      </c>
      <c r="E61" s="25" t="s">
        <v>112</v>
      </c>
      <c r="F61" s="94">
        <v>659182</v>
      </c>
      <c r="G61" s="26">
        <v>0</v>
      </c>
      <c r="H61" s="1"/>
      <c r="I61" s="19" t="e">
        <f>#N/A</f>
        <v>#N/A</v>
      </c>
      <c r="J61" s="44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4"/>
      <c r="V61" s="43"/>
      <c r="W61" s="43"/>
      <c r="X61" s="43"/>
      <c r="Y61" s="43"/>
    </row>
    <row r="62" spans="2:25" ht="12.75">
      <c r="B62" s="16"/>
      <c r="C62" s="17"/>
      <c r="D62" s="18" t="s">
        <v>13</v>
      </c>
      <c r="E62" s="25" t="s">
        <v>115</v>
      </c>
      <c r="F62" s="94">
        <v>100139</v>
      </c>
      <c r="G62" s="26">
        <v>0</v>
      </c>
      <c r="H62" s="1"/>
      <c r="I62" s="19" t="e">
        <f>#N/A</f>
        <v>#N/A</v>
      </c>
      <c r="J62" s="44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4"/>
      <c r="V62" s="43"/>
      <c r="W62" s="43"/>
      <c r="X62" s="43"/>
      <c r="Y62" s="43"/>
    </row>
    <row r="63" spans="2:25" ht="12.75">
      <c r="B63" s="16">
        <v>41337</v>
      </c>
      <c r="C63" s="17"/>
      <c r="D63" s="18" t="s">
        <v>120</v>
      </c>
      <c r="E63" s="25" t="s">
        <v>121</v>
      </c>
      <c r="F63" s="1"/>
      <c r="G63" s="26">
        <v>2800</v>
      </c>
      <c r="H63" s="103"/>
      <c r="I63" s="19" t="e">
        <f>#N/A</f>
        <v>#N/A</v>
      </c>
      <c r="J63" s="44"/>
      <c r="K63" s="43"/>
      <c r="L63" s="44"/>
      <c r="M63" s="43"/>
      <c r="N63" s="43"/>
      <c r="O63" s="43"/>
      <c r="P63" s="43"/>
      <c r="Q63" s="43"/>
      <c r="R63" s="43"/>
      <c r="S63" s="43"/>
      <c r="T63" s="43"/>
      <c r="U63" s="44"/>
      <c r="V63" s="43"/>
      <c r="W63" s="43"/>
      <c r="X63" s="43"/>
      <c r="Y63" s="43"/>
    </row>
    <row r="64" spans="2:25" ht="12.75">
      <c r="B64" s="16">
        <v>41337</v>
      </c>
      <c r="C64" s="17"/>
      <c r="D64" s="18" t="s">
        <v>123</v>
      </c>
      <c r="E64" s="25" t="s">
        <v>122</v>
      </c>
      <c r="F64" s="1"/>
      <c r="G64" s="26">
        <v>4751</v>
      </c>
      <c r="H64" s="1"/>
      <c r="I64" s="19" t="e">
        <f>#N/A</f>
        <v>#N/A</v>
      </c>
      <c r="J64" s="44"/>
      <c r="K64" s="43"/>
      <c r="L64" s="44"/>
      <c r="M64" s="43"/>
      <c r="N64" s="43"/>
      <c r="O64" s="43"/>
      <c r="P64" s="43"/>
      <c r="Q64" s="43"/>
      <c r="R64" s="43"/>
      <c r="S64" s="43"/>
      <c r="T64" s="43"/>
      <c r="U64" s="44"/>
      <c r="V64" s="43"/>
      <c r="W64" s="43"/>
      <c r="X64" s="43"/>
      <c r="Y64" s="43"/>
    </row>
    <row r="65" spans="2:25" ht="12.75">
      <c r="B65" s="16">
        <v>41337</v>
      </c>
      <c r="C65" s="17"/>
      <c r="D65" s="18" t="s">
        <v>104</v>
      </c>
      <c r="E65" s="25" t="s">
        <v>122</v>
      </c>
      <c r="F65" s="1"/>
      <c r="G65" s="26">
        <v>790</v>
      </c>
      <c r="H65" s="1"/>
      <c r="I65" s="19" t="e">
        <f>#N/A</f>
        <v>#N/A</v>
      </c>
      <c r="J65" s="44"/>
      <c r="K65" s="43"/>
      <c r="L65" s="44"/>
      <c r="M65" s="43"/>
      <c r="N65" s="43"/>
      <c r="O65" s="43"/>
      <c r="P65" s="43"/>
      <c r="Q65" s="43"/>
      <c r="R65" s="43"/>
      <c r="S65" s="43"/>
      <c r="T65" s="43"/>
      <c r="U65" s="44"/>
      <c r="V65" s="43"/>
      <c r="W65" s="43"/>
      <c r="X65" s="43"/>
      <c r="Y65" s="43"/>
    </row>
    <row r="66" spans="2:25" ht="22.5">
      <c r="B66" s="16">
        <v>41337</v>
      </c>
      <c r="C66" s="17"/>
      <c r="D66" s="18" t="s">
        <v>118</v>
      </c>
      <c r="E66" s="25" t="s">
        <v>130</v>
      </c>
      <c r="F66" s="1"/>
      <c r="G66" s="26">
        <v>13708</v>
      </c>
      <c r="H66" s="1"/>
      <c r="I66" s="19" t="e">
        <f>#N/A</f>
        <v>#N/A</v>
      </c>
      <c r="J66" s="44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4"/>
      <c r="V66" s="43"/>
      <c r="W66" s="43"/>
      <c r="X66" s="43"/>
      <c r="Y66" s="43"/>
    </row>
    <row r="67" spans="2:25" ht="12.75">
      <c r="B67" s="16">
        <v>41337</v>
      </c>
      <c r="C67" s="17"/>
      <c r="D67" s="18" t="s">
        <v>104</v>
      </c>
      <c r="E67" s="25" t="s">
        <v>126</v>
      </c>
      <c r="F67" s="94">
        <v>131879</v>
      </c>
      <c r="G67" s="26"/>
      <c r="H67" s="1"/>
      <c r="I67" s="19" t="e">
        <f>#N/A</f>
        <v>#N/A</v>
      </c>
      <c r="J67" s="44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4"/>
      <c r="V67" s="43"/>
      <c r="W67" s="43"/>
      <c r="X67" s="43"/>
      <c r="Y67" s="43"/>
    </row>
    <row r="68" spans="2:25" ht="12.75">
      <c r="B68" s="16">
        <v>41337</v>
      </c>
      <c r="C68" s="17"/>
      <c r="D68" s="18" t="s">
        <v>129</v>
      </c>
      <c r="E68" s="25" t="s">
        <v>119</v>
      </c>
      <c r="F68" s="1"/>
      <c r="G68" s="95">
        <v>659182</v>
      </c>
      <c r="H68" s="1"/>
      <c r="I68" s="19" t="e">
        <f>#N/A</f>
        <v>#N/A</v>
      </c>
      <c r="J68" s="44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4"/>
      <c r="V68" s="43"/>
      <c r="W68" s="43"/>
      <c r="X68" s="43"/>
      <c r="Y68" s="43"/>
    </row>
    <row r="69" spans="2:25" ht="22.5">
      <c r="B69" s="16">
        <v>41337</v>
      </c>
      <c r="C69" s="17"/>
      <c r="D69" s="18" t="s">
        <v>129</v>
      </c>
      <c r="E69" s="25" t="s">
        <v>124</v>
      </c>
      <c r="F69" s="1"/>
      <c r="G69" s="96">
        <f>9858</f>
        <v>9858</v>
      </c>
      <c r="H69" s="1"/>
      <c r="I69" s="19" t="e">
        <f>#N/A</f>
        <v>#N/A</v>
      </c>
      <c r="J69" s="44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4"/>
      <c r="V69" s="43"/>
      <c r="W69" s="43"/>
      <c r="X69" s="43"/>
      <c r="Y69" s="43"/>
    </row>
    <row r="70" spans="2:25" ht="22.5">
      <c r="B70" s="16">
        <v>41337</v>
      </c>
      <c r="C70" s="17"/>
      <c r="D70" s="18" t="s">
        <v>129</v>
      </c>
      <c r="E70" s="25" t="s">
        <v>128</v>
      </c>
      <c r="F70" s="94">
        <v>3000</v>
      </c>
      <c r="G70" s="26"/>
      <c r="H70" s="1"/>
      <c r="I70" s="19" t="e">
        <f>#N/A</f>
        <v>#N/A</v>
      </c>
      <c r="J70" s="44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4"/>
      <c r="V70" s="43"/>
      <c r="W70" s="43"/>
      <c r="X70" s="43"/>
      <c r="Y70" s="43"/>
    </row>
    <row r="71" spans="2:25" ht="12.75">
      <c r="B71" s="16">
        <v>41337</v>
      </c>
      <c r="C71" s="17"/>
      <c r="D71" s="18" t="s">
        <v>105</v>
      </c>
      <c r="E71" s="25" t="s">
        <v>131</v>
      </c>
      <c r="F71" s="1"/>
      <c r="G71" s="26">
        <v>2520</v>
      </c>
      <c r="H71" s="1"/>
      <c r="I71" s="19" t="e">
        <f>#N/A</f>
        <v>#N/A</v>
      </c>
      <c r="J71" s="44"/>
      <c r="K71" s="43" t="s">
        <v>152</v>
      </c>
      <c r="L71" s="43"/>
      <c r="M71" s="43"/>
      <c r="N71" s="43"/>
      <c r="O71" s="43"/>
      <c r="P71" s="43"/>
      <c r="Q71" s="43"/>
      <c r="R71" s="43"/>
      <c r="S71" s="43"/>
      <c r="T71" s="43"/>
      <c r="U71" s="44"/>
      <c r="V71" s="43"/>
      <c r="W71" s="43"/>
      <c r="X71" s="43"/>
      <c r="Y71" s="43"/>
    </row>
    <row r="72" spans="2:25" ht="12.75">
      <c r="B72" s="16">
        <v>41337</v>
      </c>
      <c r="C72" s="17"/>
      <c r="D72" s="18" t="s">
        <v>129</v>
      </c>
      <c r="E72" s="25" t="s">
        <v>131</v>
      </c>
      <c r="F72" s="1"/>
      <c r="G72" s="26">
        <v>1900</v>
      </c>
      <c r="H72" s="1"/>
      <c r="I72" s="19" t="e">
        <f>#N/A</f>
        <v>#N/A</v>
      </c>
      <c r="J72" s="44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4"/>
      <c r="V72" s="43"/>
      <c r="W72" s="43"/>
      <c r="X72" s="43"/>
      <c r="Y72" s="43"/>
    </row>
    <row r="73" spans="2:25" ht="12.75">
      <c r="B73" s="16">
        <v>41337</v>
      </c>
      <c r="C73" s="17"/>
      <c r="D73" s="18" t="s">
        <v>98</v>
      </c>
      <c r="E73" s="25" t="s">
        <v>133</v>
      </c>
      <c r="F73" s="1"/>
      <c r="G73" s="26">
        <v>210</v>
      </c>
      <c r="H73" s="1"/>
      <c r="I73" s="19" t="e">
        <f>#N/A</f>
        <v>#N/A</v>
      </c>
      <c r="J73" s="44"/>
      <c r="K73" s="43"/>
      <c r="L73" s="43"/>
      <c r="M73" s="43"/>
      <c r="N73" s="106"/>
      <c r="O73" s="106"/>
      <c r="P73" s="106"/>
      <c r="Q73" s="106"/>
      <c r="R73" s="106"/>
      <c r="S73" s="106"/>
      <c r="T73" s="106"/>
      <c r="U73" s="107"/>
      <c r="V73" s="43"/>
      <c r="W73" s="43"/>
      <c r="X73" s="43"/>
      <c r="Y73" s="43"/>
    </row>
    <row r="74" spans="2:25" ht="22.5">
      <c r="B74" s="16">
        <v>41339</v>
      </c>
      <c r="C74" s="17"/>
      <c r="D74" s="18" t="s">
        <v>111</v>
      </c>
      <c r="E74" s="25" t="s">
        <v>132</v>
      </c>
      <c r="F74" s="1"/>
      <c r="G74" s="26">
        <f>7590+1950</f>
        <v>9540</v>
      </c>
      <c r="H74" s="1"/>
      <c r="I74" s="19" t="e">
        <f>#N/A</f>
        <v>#N/A</v>
      </c>
      <c r="J74" s="44"/>
      <c r="K74" s="43"/>
      <c r="L74" s="43"/>
      <c r="M74" s="43"/>
      <c r="N74" s="106"/>
      <c r="O74" s="106"/>
      <c r="P74" s="106"/>
      <c r="Q74" s="106"/>
      <c r="R74" s="106"/>
      <c r="S74" s="106"/>
      <c r="T74" s="106"/>
      <c r="U74" s="107"/>
      <c r="V74" s="43"/>
      <c r="W74" s="43"/>
      <c r="X74" s="43"/>
      <c r="Y74" s="43"/>
    </row>
    <row r="75" spans="2:25" ht="12.75">
      <c r="B75" s="16">
        <v>41339</v>
      </c>
      <c r="C75" s="17"/>
      <c r="D75" s="18" t="s">
        <v>91</v>
      </c>
      <c r="E75" s="25" t="s">
        <v>66</v>
      </c>
      <c r="F75" s="51"/>
      <c r="G75" s="125">
        <v>3000</v>
      </c>
      <c r="H75" s="51"/>
      <c r="I75" s="19" t="e">
        <f>#N/A</f>
        <v>#N/A</v>
      </c>
      <c r="J75" s="107"/>
      <c r="K75" s="106"/>
      <c r="L75" s="107"/>
      <c r="M75" s="106"/>
      <c r="N75" s="107"/>
      <c r="O75" s="106"/>
      <c r="P75" s="132"/>
      <c r="Q75" s="106"/>
      <c r="R75" s="106"/>
      <c r="S75" s="106"/>
      <c r="T75" s="106"/>
      <c r="U75" s="107"/>
      <c r="V75" s="43"/>
      <c r="W75" s="43"/>
      <c r="X75" s="43"/>
      <c r="Y75" s="43"/>
    </row>
    <row r="76" spans="2:25" ht="22.5">
      <c r="B76" s="16">
        <v>41339</v>
      </c>
      <c r="C76" s="17"/>
      <c r="D76" s="18" t="s">
        <v>90</v>
      </c>
      <c r="E76" s="25" t="s">
        <v>136</v>
      </c>
      <c r="F76" s="51"/>
      <c r="G76" s="125">
        <v>4880</v>
      </c>
      <c r="H76" s="51"/>
      <c r="I76" s="19" t="e">
        <f>#N/A</f>
        <v>#N/A</v>
      </c>
      <c r="J76" s="107"/>
      <c r="K76" s="106"/>
      <c r="L76" s="107"/>
      <c r="M76" s="106"/>
      <c r="N76" s="107"/>
      <c r="O76" s="106"/>
      <c r="P76" s="132"/>
      <c r="Q76" s="106"/>
      <c r="R76" s="106"/>
      <c r="S76" s="106"/>
      <c r="T76" s="106"/>
      <c r="U76" s="107"/>
      <c r="V76" s="43"/>
      <c r="W76" s="43"/>
      <c r="X76" s="43"/>
      <c r="Y76" s="43"/>
    </row>
    <row r="77" spans="2:25" ht="12.75">
      <c r="B77" s="16">
        <v>41340</v>
      </c>
      <c r="C77" s="17"/>
      <c r="D77" s="18" t="s">
        <v>129</v>
      </c>
      <c r="E77" s="25" t="s">
        <v>119</v>
      </c>
      <c r="F77" s="124"/>
      <c r="G77" s="125">
        <v>4880</v>
      </c>
      <c r="H77" s="51"/>
      <c r="I77" s="19" t="e">
        <f>#N/A</f>
        <v>#N/A</v>
      </c>
      <c r="J77" s="43"/>
      <c r="K77" s="43"/>
      <c r="L77" s="43"/>
      <c r="M77" s="43"/>
      <c r="N77" s="106"/>
      <c r="O77" s="107"/>
      <c r="P77" s="132"/>
      <c r="Q77" s="106"/>
      <c r="R77" s="106"/>
      <c r="S77" s="106"/>
      <c r="T77" s="106"/>
      <c r="U77" s="107"/>
      <c r="V77" s="43"/>
      <c r="W77" s="43"/>
      <c r="X77" s="43"/>
      <c r="Y77" s="43"/>
    </row>
    <row r="78" spans="2:25" ht="22.5">
      <c r="B78" s="16">
        <v>41340</v>
      </c>
      <c r="C78" s="17"/>
      <c r="D78" s="18" t="s">
        <v>111</v>
      </c>
      <c r="E78" s="25" t="s">
        <v>137</v>
      </c>
      <c r="F78" s="51"/>
      <c r="G78" s="125">
        <v>1000</v>
      </c>
      <c r="H78" s="51"/>
      <c r="I78" s="19" t="e">
        <f>#N/A</f>
        <v>#N/A</v>
      </c>
      <c r="J78" s="122"/>
      <c r="K78" s="122"/>
      <c r="L78" s="122"/>
      <c r="M78" s="122"/>
      <c r="N78" s="122"/>
      <c r="O78" s="107"/>
      <c r="P78" s="132"/>
      <c r="Q78" s="106"/>
      <c r="R78" s="106"/>
      <c r="S78" s="106"/>
      <c r="T78" s="106"/>
      <c r="U78" s="107"/>
      <c r="V78" s="43"/>
      <c r="W78" s="43"/>
      <c r="X78" s="43"/>
      <c r="Y78" s="43"/>
    </row>
    <row r="79" spans="2:25" ht="18" customHeight="1">
      <c r="B79" s="16">
        <v>41340</v>
      </c>
      <c r="C79" s="17"/>
      <c r="D79" s="18" t="s">
        <v>138</v>
      </c>
      <c r="E79" s="25" t="s">
        <v>139</v>
      </c>
      <c r="F79" s="124"/>
      <c r="G79" s="26">
        <v>5643</v>
      </c>
      <c r="H79" s="51"/>
      <c r="I79" s="19" t="e">
        <f>#N/A</f>
        <v>#N/A</v>
      </c>
      <c r="J79" s="122"/>
      <c r="K79" s="122"/>
      <c r="L79" s="122"/>
      <c r="M79" s="122"/>
      <c r="N79" s="122"/>
      <c r="O79" s="106"/>
      <c r="P79" s="106"/>
      <c r="Q79" s="106"/>
      <c r="R79" s="106"/>
      <c r="S79" s="106"/>
      <c r="T79" s="106"/>
      <c r="U79" s="107"/>
      <c r="V79" s="43"/>
      <c r="W79" s="43"/>
      <c r="X79" s="43"/>
      <c r="Y79" s="43"/>
    </row>
    <row r="80" spans="2:25" ht="22.5">
      <c r="B80" s="38">
        <v>41341</v>
      </c>
      <c r="C80" s="31"/>
      <c r="D80" s="21" t="s">
        <v>140</v>
      </c>
      <c r="E80" s="123" t="s">
        <v>141</v>
      </c>
      <c r="F80" s="51"/>
      <c r="G80" s="26">
        <v>20860</v>
      </c>
      <c r="H80" s="51"/>
      <c r="I80" s="19" t="e">
        <f>#N/A</f>
        <v>#N/A</v>
      </c>
      <c r="J80" s="122"/>
      <c r="K80" s="122"/>
      <c r="L80" s="122"/>
      <c r="M80" s="122"/>
      <c r="N80" s="122"/>
      <c r="O80" s="106"/>
      <c r="P80" s="106"/>
      <c r="Q80" s="106"/>
      <c r="R80" s="106"/>
      <c r="S80" s="106"/>
      <c r="T80" s="106"/>
      <c r="U80" s="107"/>
      <c r="V80" s="43"/>
      <c r="W80" s="43"/>
      <c r="X80" s="43"/>
      <c r="Y80" s="43"/>
    </row>
    <row r="81" spans="2:25" ht="12.75">
      <c r="B81" s="38">
        <v>41341</v>
      </c>
      <c r="C81" s="31"/>
      <c r="D81" s="21" t="s">
        <v>118</v>
      </c>
      <c r="E81" s="123" t="s">
        <v>66</v>
      </c>
      <c r="F81" s="51"/>
      <c r="G81" s="26">
        <v>6000</v>
      </c>
      <c r="H81" s="51"/>
      <c r="I81" s="19" t="e">
        <f>#N/A</f>
        <v>#N/A</v>
      </c>
      <c r="J81" s="122"/>
      <c r="K81" s="122"/>
      <c r="L81" s="122"/>
      <c r="M81" s="122"/>
      <c r="N81" s="122"/>
      <c r="O81" s="106"/>
      <c r="P81" s="106"/>
      <c r="Q81" s="106"/>
      <c r="R81" s="106"/>
      <c r="S81" s="106"/>
      <c r="T81" s="106"/>
      <c r="U81" s="107"/>
      <c r="V81" s="43"/>
      <c r="W81" s="43"/>
      <c r="X81" s="43"/>
      <c r="Y81" s="43"/>
    </row>
    <row r="82" spans="2:25" ht="12.75">
      <c r="B82" s="38">
        <v>41341</v>
      </c>
      <c r="C82" s="31"/>
      <c r="D82" s="21" t="s">
        <v>129</v>
      </c>
      <c r="E82" s="123" t="s">
        <v>66</v>
      </c>
      <c r="F82" s="51"/>
      <c r="G82" s="26">
        <v>6000</v>
      </c>
      <c r="H82" s="51"/>
      <c r="I82" s="19" t="e">
        <f>#N/A</f>
        <v>#N/A</v>
      </c>
      <c r="J82" s="122"/>
      <c r="K82" s="122"/>
      <c r="L82" s="122"/>
      <c r="M82" s="122"/>
      <c r="N82" s="122"/>
      <c r="O82" s="106"/>
      <c r="P82" s="106"/>
      <c r="Q82" s="106"/>
      <c r="R82" s="106"/>
      <c r="S82" s="106"/>
      <c r="T82" s="106"/>
      <c r="U82" s="107"/>
      <c r="V82" s="43"/>
      <c r="W82" s="43"/>
      <c r="X82" s="43"/>
      <c r="Y82" s="43"/>
    </row>
    <row r="83" spans="2:25" ht="12.75">
      <c r="B83" s="38">
        <v>41341</v>
      </c>
      <c r="C83" s="31"/>
      <c r="D83" s="21" t="s">
        <v>142</v>
      </c>
      <c r="E83" s="123" t="s">
        <v>66</v>
      </c>
      <c r="F83" s="51"/>
      <c r="G83" s="26">
        <v>6000</v>
      </c>
      <c r="H83" s="51"/>
      <c r="I83" s="19" t="e">
        <f>#N/A</f>
        <v>#N/A</v>
      </c>
      <c r="J83" s="122"/>
      <c r="K83" s="122"/>
      <c r="L83" s="122"/>
      <c r="M83" s="122"/>
      <c r="N83" s="122"/>
      <c r="O83" s="106"/>
      <c r="P83" s="106"/>
      <c r="Q83" s="106"/>
      <c r="R83" s="106"/>
      <c r="S83" s="106"/>
      <c r="T83" s="106"/>
      <c r="U83" s="107"/>
      <c r="V83" s="43"/>
      <c r="W83" s="43"/>
      <c r="X83" s="43"/>
      <c r="Y83" s="43"/>
    </row>
    <row r="84" spans="2:25" ht="12.75">
      <c r="B84" s="38">
        <v>41341</v>
      </c>
      <c r="C84" s="31"/>
      <c r="D84" s="21" t="s">
        <v>143</v>
      </c>
      <c r="E84" s="123" t="s">
        <v>148</v>
      </c>
      <c r="F84" s="51"/>
      <c r="G84" s="26">
        <v>11650</v>
      </c>
      <c r="H84" s="51"/>
      <c r="I84" s="19" t="e">
        <f>#N/A</f>
        <v>#N/A</v>
      </c>
      <c r="J84" s="122"/>
      <c r="K84" s="122"/>
      <c r="L84" s="122"/>
      <c r="M84" s="122"/>
      <c r="N84" s="122"/>
      <c r="O84" s="106"/>
      <c r="P84" s="106"/>
      <c r="Q84" s="106"/>
      <c r="R84" s="106"/>
      <c r="S84" s="106"/>
      <c r="T84" s="106"/>
      <c r="U84" s="107"/>
      <c r="V84" s="43"/>
      <c r="W84" s="43"/>
      <c r="X84" s="43"/>
      <c r="Y84" s="43"/>
    </row>
    <row r="85" spans="2:25" ht="33.75">
      <c r="B85" s="38">
        <v>41341</v>
      </c>
      <c r="C85" s="31"/>
      <c r="D85" s="21" t="s">
        <v>13</v>
      </c>
      <c r="E85" s="123" t="s">
        <v>153</v>
      </c>
      <c r="F85" s="51"/>
      <c r="G85" s="26">
        <v>2090</v>
      </c>
      <c r="H85" s="51"/>
      <c r="I85" s="19" t="e">
        <f>#N/A</f>
        <v>#N/A</v>
      </c>
      <c r="J85" s="122"/>
      <c r="K85" s="122"/>
      <c r="L85" s="122"/>
      <c r="M85" s="122"/>
      <c r="N85" s="122"/>
      <c r="O85" s="106"/>
      <c r="P85" s="106"/>
      <c r="Q85" s="106"/>
      <c r="R85" s="106"/>
      <c r="S85" s="106"/>
      <c r="T85" s="106"/>
      <c r="U85" s="107"/>
      <c r="V85" s="43"/>
      <c r="W85" s="43"/>
      <c r="X85" s="43"/>
      <c r="Y85" s="43"/>
    </row>
    <row r="86" spans="2:25" ht="16.5" customHeight="1">
      <c r="B86" s="38">
        <v>41341</v>
      </c>
      <c r="C86" s="31"/>
      <c r="D86" s="21" t="s">
        <v>106</v>
      </c>
      <c r="E86" s="123" t="s">
        <v>66</v>
      </c>
      <c r="F86" s="51"/>
      <c r="G86" s="26">
        <v>1500</v>
      </c>
      <c r="H86" s="51"/>
      <c r="I86" s="19" t="e">
        <f>#N/A</f>
        <v>#N/A</v>
      </c>
      <c r="J86" s="122"/>
      <c r="K86" s="122"/>
      <c r="L86" s="122"/>
      <c r="M86" s="122"/>
      <c r="N86" s="122"/>
      <c r="O86" s="106"/>
      <c r="P86" s="106"/>
      <c r="Q86" s="106"/>
      <c r="R86" s="106"/>
      <c r="S86" s="106"/>
      <c r="T86" s="106"/>
      <c r="U86" s="107"/>
      <c r="V86" s="43"/>
      <c r="W86" s="43"/>
      <c r="X86" s="43"/>
      <c r="Y86" s="43"/>
    </row>
    <row r="87" spans="2:25" ht="12.75">
      <c r="B87" s="38">
        <v>41341</v>
      </c>
      <c r="C87" s="31"/>
      <c r="D87" s="21" t="s">
        <v>147</v>
      </c>
      <c r="E87" s="123" t="s">
        <v>149</v>
      </c>
      <c r="F87" s="51"/>
      <c r="G87" s="26">
        <v>2010</v>
      </c>
      <c r="H87" s="51"/>
      <c r="I87" s="19" t="e">
        <f>#N/A</f>
        <v>#N/A</v>
      </c>
      <c r="J87" s="122"/>
      <c r="K87" s="122"/>
      <c r="L87" s="122"/>
      <c r="M87" s="122"/>
      <c r="N87" s="122"/>
      <c r="O87" s="43"/>
      <c r="P87" s="43"/>
      <c r="Q87" s="43"/>
      <c r="R87" s="43"/>
      <c r="S87" s="43"/>
      <c r="T87" s="43"/>
      <c r="U87" s="44"/>
      <c r="V87" s="43"/>
      <c r="W87" s="43"/>
      <c r="X87" s="43"/>
      <c r="Y87" s="43"/>
    </row>
    <row r="88" spans="2:25" ht="12.75">
      <c r="B88" s="38">
        <v>41341</v>
      </c>
      <c r="C88" s="31"/>
      <c r="D88" s="21" t="s">
        <v>147</v>
      </c>
      <c r="E88" s="123" t="s">
        <v>109</v>
      </c>
      <c r="F88" s="51"/>
      <c r="G88" s="26">
        <v>4600</v>
      </c>
      <c r="H88" s="51"/>
      <c r="I88" s="19" t="e">
        <f>#N/A</f>
        <v>#N/A</v>
      </c>
      <c r="J88" s="122"/>
      <c r="K88" s="122"/>
      <c r="L88" s="122"/>
      <c r="M88" s="122"/>
      <c r="N88" s="122"/>
      <c r="O88" s="43"/>
      <c r="P88" s="43"/>
      <c r="Q88" s="43"/>
      <c r="R88" s="43"/>
      <c r="S88" s="43"/>
      <c r="T88" s="43"/>
      <c r="U88" s="44"/>
      <c r="V88" s="43"/>
      <c r="W88" s="43"/>
      <c r="X88" s="43"/>
      <c r="Y88" s="43"/>
    </row>
    <row r="89" spans="2:25" ht="22.5">
      <c r="B89" s="38">
        <v>41341</v>
      </c>
      <c r="C89" s="31"/>
      <c r="D89" s="21" t="s">
        <v>129</v>
      </c>
      <c r="E89" s="123" t="s">
        <v>150</v>
      </c>
      <c r="F89" s="51"/>
      <c r="G89" s="26">
        <v>600</v>
      </c>
      <c r="H89" s="51"/>
      <c r="I89" s="19" t="e">
        <f>#N/A</f>
        <v>#N/A</v>
      </c>
      <c r="J89" s="122"/>
      <c r="K89" s="122"/>
      <c r="L89" s="122"/>
      <c r="M89" s="122"/>
      <c r="N89" s="122"/>
      <c r="O89" s="43"/>
      <c r="P89" s="43"/>
      <c r="Q89" s="43"/>
      <c r="R89" s="43"/>
      <c r="S89" s="43"/>
      <c r="T89" s="43"/>
      <c r="U89" s="44"/>
      <c r="V89" s="43"/>
      <c r="W89" s="43"/>
      <c r="X89" s="43"/>
      <c r="Y89" s="43"/>
    </row>
    <row r="90" spans="2:25" ht="22.5">
      <c r="B90" s="38">
        <v>41342</v>
      </c>
      <c r="C90" s="31"/>
      <c r="D90" s="21" t="s">
        <v>106</v>
      </c>
      <c r="E90" s="123" t="s">
        <v>66</v>
      </c>
      <c r="F90" s="51"/>
      <c r="G90" s="26">
        <v>3000</v>
      </c>
      <c r="H90" s="51"/>
      <c r="I90" s="19" t="e">
        <f>#N/A</f>
        <v>#N/A</v>
      </c>
      <c r="J90" s="122"/>
      <c r="K90" s="122"/>
      <c r="L90" s="122"/>
      <c r="M90" s="122"/>
      <c r="N90" s="122"/>
      <c r="O90" s="44"/>
      <c r="P90" s="44"/>
      <c r="Q90" s="44"/>
      <c r="R90" s="44"/>
      <c r="S90" s="44"/>
      <c r="T90" s="43"/>
      <c r="U90" s="44"/>
      <c r="V90" s="43"/>
      <c r="W90" s="43"/>
      <c r="X90" s="43"/>
      <c r="Y90" s="43"/>
    </row>
    <row r="91" spans="2:25" ht="12.75">
      <c r="B91" s="38">
        <v>41342</v>
      </c>
      <c r="C91" s="31"/>
      <c r="D91" s="21" t="s">
        <v>151</v>
      </c>
      <c r="E91" s="123" t="s">
        <v>66</v>
      </c>
      <c r="F91" s="51"/>
      <c r="G91" s="26">
        <v>3000</v>
      </c>
      <c r="H91" s="51"/>
      <c r="I91" s="19" t="e">
        <f>#N/A</f>
        <v>#N/A</v>
      </c>
      <c r="J91" s="122"/>
      <c r="K91" s="122"/>
      <c r="L91" s="122"/>
      <c r="M91" s="122"/>
      <c r="N91" s="122"/>
      <c r="O91" s="44"/>
      <c r="P91" s="44"/>
      <c r="Q91" s="44"/>
      <c r="R91" s="44"/>
      <c r="S91" s="44"/>
      <c r="T91" s="43"/>
      <c r="U91" s="44"/>
      <c r="V91" s="43"/>
      <c r="W91" s="43"/>
      <c r="X91" s="43"/>
      <c r="Y91" s="43"/>
    </row>
    <row r="92" spans="2:25" ht="12.75">
      <c r="B92" s="38">
        <v>41344</v>
      </c>
      <c r="C92" s="31"/>
      <c r="D92" s="21" t="s">
        <v>123</v>
      </c>
      <c r="E92" s="123" t="s">
        <v>157</v>
      </c>
      <c r="F92" s="51"/>
      <c r="G92" s="26">
        <v>9030</v>
      </c>
      <c r="H92" s="51"/>
      <c r="I92" s="19" t="e">
        <f>#N/A</f>
        <v>#N/A</v>
      </c>
      <c r="P92" s="44"/>
      <c r="Q92" s="2"/>
      <c r="R92" s="2"/>
      <c r="S92" s="44"/>
      <c r="T92" s="43"/>
      <c r="U92" s="44"/>
      <c r="V92" s="43"/>
      <c r="W92" s="43"/>
      <c r="X92" s="43"/>
      <c r="Y92" s="43"/>
    </row>
    <row r="93" spans="2:25" ht="22.5">
      <c r="B93" s="16" t="s">
        <v>155</v>
      </c>
      <c r="C93" s="17"/>
      <c r="D93" s="21" t="s">
        <v>156</v>
      </c>
      <c r="E93" s="123" t="s">
        <v>158</v>
      </c>
      <c r="F93" s="51"/>
      <c r="G93" s="26">
        <v>38000</v>
      </c>
      <c r="H93" s="51"/>
      <c r="I93" s="19" t="e">
        <f>#N/A</f>
        <v>#N/A</v>
      </c>
      <c r="P93" s="44"/>
      <c r="Q93" s="2"/>
      <c r="R93" s="2"/>
      <c r="S93" s="44"/>
      <c r="T93" s="43"/>
      <c r="U93" s="44"/>
      <c r="V93" s="43"/>
      <c r="W93" s="43"/>
      <c r="X93" s="43"/>
      <c r="Y93" s="43"/>
    </row>
    <row r="94" spans="2:25" ht="12.75">
      <c r="B94" s="16" t="s">
        <v>155</v>
      </c>
      <c r="C94" s="17"/>
      <c r="D94" s="21" t="s">
        <v>118</v>
      </c>
      <c r="E94" s="123" t="s">
        <v>131</v>
      </c>
      <c r="F94" s="51"/>
      <c r="G94" s="26">
        <v>60000</v>
      </c>
      <c r="H94" s="51"/>
      <c r="I94" s="19" t="e">
        <f>#N/A</f>
        <v>#N/A</v>
      </c>
      <c r="P94" s="44"/>
      <c r="Q94" s="2"/>
      <c r="R94" s="2"/>
      <c r="S94" s="44"/>
      <c r="T94" s="43"/>
      <c r="U94" s="44"/>
      <c r="V94" s="43"/>
      <c r="W94" s="43"/>
      <c r="X94" s="43"/>
      <c r="Y94" s="43"/>
    </row>
    <row r="95" spans="2:25" ht="12.75">
      <c r="B95" s="38"/>
      <c r="C95" s="31"/>
      <c r="D95" s="21"/>
      <c r="E95" s="123"/>
      <c r="F95" s="51"/>
      <c r="G95" s="26"/>
      <c r="H95" s="51"/>
      <c r="I95" s="19" t="e">
        <f>#N/A</f>
        <v>#N/A</v>
      </c>
      <c r="P95" s="44"/>
      <c r="Q95" s="2"/>
      <c r="R95" s="2"/>
      <c r="S95" s="44"/>
      <c r="T95" s="43"/>
      <c r="U95" s="44"/>
      <c r="V95" s="43"/>
      <c r="W95" s="43"/>
      <c r="X95" s="43"/>
      <c r="Y95" s="43"/>
    </row>
    <row r="96" spans="2:25" ht="12.75">
      <c r="B96" s="38"/>
      <c r="C96" s="31"/>
      <c r="D96" s="21"/>
      <c r="E96" s="123"/>
      <c r="F96" s="51"/>
      <c r="G96" s="26"/>
      <c r="H96" s="51"/>
      <c r="I96" s="19" t="e">
        <f>#N/A</f>
        <v>#N/A</v>
      </c>
      <c r="P96" s="44"/>
      <c r="Q96" s="2"/>
      <c r="R96" s="2"/>
      <c r="S96" s="44"/>
      <c r="T96" s="43"/>
      <c r="U96" s="44"/>
      <c r="V96" s="43"/>
      <c r="W96" s="43"/>
      <c r="X96" s="43"/>
      <c r="Y96" s="43"/>
    </row>
    <row r="97" spans="2:25" ht="12.75">
      <c r="B97" s="38"/>
      <c r="C97" s="31"/>
      <c r="D97" s="21"/>
      <c r="E97" s="123"/>
      <c r="F97" s="51"/>
      <c r="G97" s="26"/>
      <c r="H97" s="51"/>
      <c r="I97" s="19" t="e">
        <f>#N/A</f>
        <v>#N/A</v>
      </c>
      <c r="P97" s="44"/>
      <c r="Q97" s="2"/>
      <c r="R97" s="2"/>
      <c r="S97" s="44"/>
      <c r="T97" s="43"/>
      <c r="U97" s="44"/>
      <c r="V97" s="43"/>
      <c r="W97" s="43"/>
      <c r="X97" s="43"/>
      <c r="Y97" s="43"/>
    </row>
    <row r="98" spans="2:25" ht="12.75">
      <c r="B98" s="38"/>
      <c r="C98" s="31"/>
      <c r="D98" s="21"/>
      <c r="E98" s="123"/>
      <c r="F98" s="51"/>
      <c r="G98" s="26"/>
      <c r="H98" s="51"/>
      <c r="I98" s="19" t="e">
        <f>#N/A</f>
        <v>#N/A</v>
      </c>
      <c r="P98" s="44"/>
      <c r="Q98" s="2"/>
      <c r="R98" s="2"/>
      <c r="S98" s="44"/>
      <c r="T98" s="43"/>
      <c r="U98" s="44"/>
      <c r="V98" s="43"/>
      <c r="W98" s="43"/>
      <c r="X98" s="43"/>
      <c r="Y98" s="43"/>
    </row>
    <row r="99" spans="2:25" ht="12.75">
      <c r="B99" s="38"/>
      <c r="C99" s="31"/>
      <c r="D99" s="21"/>
      <c r="E99" s="123"/>
      <c r="F99" s="51"/>
      <c r="G99" s="26"/>
      <c r="H99" s="51"/>
      <c r="I99" s="19" t="e">
        <f>#N/A</f>
        <v>#N/A</v>
      </c>
      <c r="P99" s="44"/>
      <c r="Q99" s="2"/>
      <c r="R99" s="2"/>
      <c r="S99" s="44"/>
      <c r="T99" s="43"/>
      <c r="U99" s="44"/>
      <c r="V99" s="43"/>
      <c r="W99" s="43"/>
      <c r="X99" s="43"/>
      <c r="Y99" s="43"/>
    </row>
    <row r="100" spans="2:25" ht="12.75">
      <c r="B100" s="38"/>
      <c r="C100" s="31"/>
      <c r="D100" s="21"/>
      <c r="E100" s="123"/>
      <c r="F100" s="51"/>
      <c r="G100" s="26"/>
      <c r="H100" s="51"/>
      <c r="I100" s="19" t="e">
        <f>#N/A</f>
        <v>#N/A</v>
      </c>
      <c r="P100" s="44"/>
      <c r="Q100" s="2"/>
      <c r="R100" s="2"/>
      <c r="S100" s="44"/>
      <c r="T100" s="43"/>
      <c r="U100" s="44"/>
      <c r="V100" s="43"/>
      <c r="W100" s="43"/>
      <c r="X100" s="43"/>
      <c r="Y100" s="43"/>
    </row>
    <row r="101" spans="2:25" ht="12.75">
      <c r="B101" s="38"/>
      <c r="C101" s="31"/>
      <c r="D101" s="21"/>
      <c r="E101" s="123"/>
      <c r="F101" s="51"/>
      <c r="G101" s="26"/>
      <c r="H101" s="51"/>
      <c r="I101" s="19" t="e">
        <f>#N/A</f>
        <v>#N/A</v>
      </c>
      <c r="P101" s="44"/>
      <c r="Q101" s="2"/>
      <c r="R101" s="2"/>
      <c r="S101" s="44"/>
      <c r="T101" s="43"/>
      <c r="U101" s="44"/>
      <c r="V101" s="43"/>
      <c r="W101" s="43"/>
      <c r="X101" s="43"/>
      <c r="Y101" s="43"/>
    </row>
    <row r="102" spans="2:25" ht="12.75">
      <c r="B102" s="16"/>
      <c r="C102" s="17"/>
      <c r="D102" s="35"/>
      <c r="E102" s="25"/>
      <c r="F102" s="1"/>
      <c r="G102" s="96"/>
      <c r="H102" s="51"/>
      <c r="I102" s="19" t="e">
        <f>#N/A</f>
        <v>#N/A</v>
      </c>
      <c r="P102" s="44"/>
      <c r="Q102" s="2"/>
      <c r="R102" s="2"/>
      <c r="S102" s="44"/>
      <c r="T102" s="43"/>
      <c r="U102" s="43"/>
      <c r="V102" s="44"/>
      <c r="W102" s="43"/>
      <c r="X102" s="43"/>
      <c r="Y102" s="43"/>
    </row>
    <row r="103" spans="2:25" ht="12.75">
      <c r="B103" s="1"/>
      <c r="C103" s="1"/>
      <c r="D103" s="97"/>
      <c r="E103" s="97"/>
      <c r="F103" s="115">
        <f>SUM(F1:F76)</f>
        <v>1766727</v>
      </c>
      <c r="G103" s="116">
        <f>SUM(F1:F77)</f>
        <v>1766727</v>
      </c>
      <c r="H103" s="117">
        <f>SUM(H1:H27)</f>
        <v>-6361</v>
      </c>
      <c r="I103" s="19"/>
      <c r="P103" s="2"/>
      <c r="Q103" s="2"/>
      <c r="R103" s="2"/>
      <c r="S103" s="44"/>
      <c r="T103" s="43"/>
      <c r="U103" s="43"/>
      <c r="V103" s="44"/>
      <c r="W103" s="43"/>
      <c r="X103" s="43"/>
      <c r="Y103" s="43"/>
    </row>
    <row r="104" spans="8:25" ht="13.5" thickBot="1">
      <c r="H104" s="93"/>
      <c r="P104" s="2"/>
      <c r="Q104" s="2"/>
      <c r="R104" s="2"/>
      <c r="S104" s="44"/>
      <c r="T104" s="43"/>
      <c r="U104" s="43"/>
      <c r="V104" s="44"/>
      <c r="W104" s="43"/>
      <c r="X104" s="43"/>
      <c r="Y104" s="43"/>
    </row>
    <row r="105" spans="7:25" ht="12.75">
      <c r="G105" s="2"/>
      <c r="H105" s="2"/>
      <c r="I105" s="2"/>
      <c r="J105" s="2"/>
      <c r="K105" s="11"/>
      <c r="L105" s="2"/>
      <c r="M105" s="2"/>
      <c r="N105" s="2"/>
      <c r="O105" s="2"/>
      <c r="P105" s="2"/>
      <c r="Q105" s="2"/>
      <c r="R105" s="2"/>
      <c r="S105" s="44"/>
      <c r="T105" s="43"/>
      <c r="U105" s="43"/>
      <c r="V105" s="44"/>
      <c r="W105" s="43"/>
      <c r="X105" s="43"/>
      <c r="Y105" s="43"/>
    </row>
    <row r="106" spans="6:25" ht="12.75">
      <c r="F106" s="2"/>
      <c r="G106" s="2"/>
      <c r="H106" s="2"/>
      <c r="I106" s="2"/>
      <c r="J106" s="2"/>
      <c r="K106" s="11"/>
      <c r="L106" s="2"/>
      <c r="M106" s="2"/>
      <c r="N106" s="2"/>
      <c r="O106" s="2"/>
      <c r="P106" s="2"/>
      <c r="Q106" s="2"/>
      <c r="R106" s="2"/>
      <c r="S106" s="44"/>
      <c r="T106" s="43"/>
      <c r="U106" s="44"/>
      <c r="V106" s="43"/>
      <c r="W106" s="43"/>
      <c r="X106" s="43"/>
      <c r="Y106" s="43"/>
    </row>
    <row r="107" spans="4:25" ht="13.5" thickBot="1">
      <c r="D107" s="107" t="s">
        <v>145</v>
      </c>
      <c r="E107" s="107" t="s">
        <v>144</v>
      </c>
      <c r="F107" s="107" t="s">
        <v>146</v>
      </c>
      <c r="G107" s="107" t="s">
        <v>134</v>
      </c>
      <c r="H107" s="107" t="s">
        <v>135</v>
      </c>
      <c r="I107" s="44"/>
      <c r="J107" s="2"/>
      <c r="K107" s="11"/>
      <c r="L107" s="2"/>
      <c r="M107" s="2"/>
      <c r="N107" s="2"/>
      <c r="O107" s="2"/>
      <c r="P107" s="2"/>
      <c r="Q107" s="2"/>
      <c r="R107" s="2"/>
      <c r="S107" s="44"/>
      <c r="T107" s="43"/>
      <c r="U107" s="44"/>
      <c r="V107" s="43"/>
      <c r="W107" s="43"/>
      <c r="X107" s="43"/>
      <c r="Y107" s="43"/>
    </row>
    <row r="108" spans="4:25" ht="13.5" thickBot="1">
      <c r="D108" s="126">
        <v>35000</v>
      </c>
      <c r="E108" s="164">
        <f>'PL MAR1'!I54</f>
        <v>148163</v>
      </c>
      <c r="F108" s="126" t="e">
        <f>SUM(I102:K102)</f>
        <v>#N/A</v>
      </c>
      <c r="G108" s="127"/>
      <c r="H108" s="128" t="e">
        <f>I102-G108</f>
        <v>#N/A</v>
      </c>
      <c r="I108" s="125"/>
      <c r="K108" s="11"/>
      <c r="M108" s="2"/>
      <c r="S108" s="43"/>
      <c r="T108" s="43"/>
      <c r="U108" s="44"/>
      <c r="V108" s="43"/>
      <c r="W108" s="43"/>
      <c r="X108" s="43"/>
      <c r="Y108" s="43"/>
    </row>
    <row r="109" spans="4:25" ht="12.75">
      <c r="D109" s="129"/>
      <c r="E109" s="130"/>
      <c r="F109" s="113">
        <v>-400000</v>
      </c>
      <c r="G109" s="113"/>
      <c r="H109" s="113"/>
      <c r="I109" s="113"/>
      <c r="K109" s="133"/>
      <c r="L109" s="133"/>
      <c r="M109" s="2"/>
      <c r="S109" s="43"/>
      <c r="T109" s="43"/>
      <c r="U109" s="44"/>
      <c r="V109" s="43"/>
      <c r="W109" s="43"/>
      <c r="X109" s="43"/>
      <c r="Y109" s="43"/>
    </row>
    <row r="110" spans="4:25" ht="12.75">
      <c r="D110" s="2"/>
      <c r="E110" s="126"/>
      <c r="F110" s="2" t="e">
        <f>SUM(D108,E108,F108)</f>
        <v>#N/A</v>
      </c>
      <c r="G110" s="2"/>
      <c r="H110" s="2"/>
      <c r="I110" s="2"/>
      <c r="K110" s="134">
        <v>-400000</v>
      </c>
      <c r="L110" s="133"/>
      <c r="M110" s="2"/>
      <c r="S110" s="43"/>
      <c r="T110" s="43"/>
      <c r="U110" s="44"/>
      <c r="V110" s="44"/>
      <c r="W110" s="44"/>
      <c r="X110" s="43"/>
      <c r="Y110" s="43"/>
    </row>
    <row r="111" spans="5:25" ht="12.75">
      <c r="E111" s="2"/>
      <c r="F111" s="2"/>
      <c r="G111" s="2"/>
      <c r="H111" s="2"/>
      <c r="I111" s="2"/>
      <c r="J111" s="2"/>
      <c r="K111" s="11" t="e">
        <f>SUM(K108:K110,D108,E108,H108)</f>
        <v>#N/A</v>
      </c>
      <c r="S111" s="43"/>
      <c r="T111" s="43"/>
      <c r="U111" s="44"/>
      <c r="V111" s="44"/>
      <c r="W111" s="44"/>
      <c r="X111" s="43"/>
      <c r="Y111" s="43"/>
    </row>
    <row r="112" spans="5:25" ht="12.75">
      <c r="E112" s="126">
        <v>-149586</v>
      </c>
      <c r="F112" s="2"/>
      <c r="G112" s="2"/>
      <c r="H112" s="2"/>
      <c r="I112" s="2"/>
      <c r="J112" s="2"/>
      <c r="K112" s="11"/>
      <c r="S112" s="43"/>
      <c r="T112" s="43"/>
      <c r="U112" s="44"/>
      <c r="V112" s="44"/>
      <c r="W112" s="44"/>
      <c r="X112" s="43"/>
      <c r="Y112" s="43"/>
    </row>
    <row r="113" spans="5:25" ht="12.75">
      <c r="E113" s="2">
        <f>SUM(E108:E112)</f>
        <v>-1423</v>
      </c>
      <c r="F113" s="2"/>
      <c r="G113" s="2"/>
      <c r="H113" s="2"/>
      <c r="I113" s="2"/>
      <c r="J113" s="2"/>
      <c r="K113" s="135"/>
      <c r="S113" s="43"/>
      <c r="T113" s="43"/>
      <c r="U113" s="44"/>
      <c r="V113" s="44"/>
      <c r="W113" s="44"/>
      <c r="X113" s="43"/>
      <c r="Y113" s="43"/>
    </row>
    <row r="114" spans="7:25" ht="15.75">
      <c r="G114" s="2"/>
      <c r="H114" s="2"/>
      <c r="I114" s="2"/>
      <c r="J114" s="2"/>
      <c r="K114" s="11"/>
      <c r="N114" s="57"/>
      <c r="S114" s="43"/>
      <c r="T114" s="43"/>
      <c r="U114" s="104"/>
      <c r="V114" s="43"/>
      <c r="W114" s="44"/>
      <c r="X114" s="105"/>
      <c r="Y114" s="43"/>
    </row>
    <row r="115" spans="7:25" ht="12.75">
      <c r="G115" s="2"/>
      <c r="H115" s="2"/>
      <c r="I115" s="2"/>
      <c r="J115" s="2"/>
      <c r="K115" s="2"/>
      <c r="N115" s="58"/>
      <c r="S115" s="43"/>
      <c r="T115" s="43"/>
      <c r="U115" s="43"/>
      <c r="V115" s="43"/>
      <c r="W115" s="43"/>
      <c r="X115" s="44"/>
      <c r="Y115" s="43"/>
    </row>
    <row r="116" spans="7:25" ht="12.75">
      <c r="G116" s="2"/>
      <c r="H116" s="2"/>
      <c r="I116" s="2"/>
      <c r="J116" s="2"/>
      <c r="K116" s="2"/>
      <c r="N116" s="57"/>
      <c r="S116" s="43"/>
      <c r="T116" s="43"/>
      <c r="U116" s="43"/>
      <c r="V116" s="43"/>
      <c r="W116" s="44"/>
      <c r="X116" s="44"/>
      <c r="Y116" s="43"/>
    </row>
    <row r="117" spans="7:25" ht="12.75">
      <c r="G117" s="2"/>
      <c r="H117" s="2"/>
      <c r="I117" s="2"/>
      <c r="J117" s="2"/>
      <c r="K117" s="2"/>
      <c r="N117" s="57"/>
      <c r="S117" s="43"/>
      <c r="T117" s="106"/>
      <c r="U117" s="106"/>
      <c r="V117" s="106"/>
      <c r="W117" s="107"/>
      <c r="X117" s="107"/>
      <c r="Y117" s="43"/>
    </row>
    <row r="118" spans="7:24" ht="12.75">
      <c r="G118" s="2"/>
      <c r="H118" s="2"/>
      <c r="I118" s="2"/>
      <c r="J118" s="2"/>
      <c r="K118" s="2"/>
      <c r="N118" s="59"/>
      <c r="T118" s="106"/>
      <c r="U118" s="106"/>
      <c r="V118" s="106"/>
      <c r="W118" s="107"/>
      <c r="X118" s="107"/>
    </row>
    <row r="119" spans="7:24" ht="12.75">
      <c r="G119" s="2"/>
      <c r="H119" s="2"/>
      <c r="I119" s="2"/>
      <c r="J119" s="2"/>
      <c r="K119" s="2"/>
      <c r="N119" s="57"/>
      <c r="T119" s="106"/>
      <c r="U119" s="106"/>
      <c r="V119" s="106"/>
      <c r="W119" s="107"/>
      <c r="X119" s="107"/>
    </row>
    <row r="120" spans="7:24" ht="12.75">
      <c r="G120" s="2"/>
      <c r="H120" s="2"/>
      <c r="I120" s="2"/>
      <c r="J120" s="2"/>
      <c r="K120" s="2"/>
      <c r="N120" s="57"/>
      <c r="T120" s="106"/>
      <c r="U120" s="106"/>
      <c r="V120" s="106"/>
      <c r="W120" s="107"/>
      <c r="X120" s="107"/>
    </row>
    <row r="121" spans="7:24" ht="12.75">
      <c r="G121" s="2" t="s">
        <v>178</v>
      </c>
      <c r="H121" s="2"/>
      <c r="I121" s="2"/>
      <c r="J121" s="2"/>
      <c r="K121" s="2"/>
      <c r="T121" s="106"/>
      <c r="U121" s="106"/>
      <c r="V121" s="106"/>
      <c r="W121" s="106"/>
      <c r="X121" s="106"/>
    </row>
    <row r="122" spans="7:24" ht="12.75">
      <c r="G122" s="2"/>
      <c r="H122" s="2"/>
      <c r="I122" s="2"/>
      <c r="J122" s="2"/>
      <c r="K122" s="2"/>
      <c r="T122" s="106"/>
      <c r="U122" s="106"/>
      <c r="V122" s="106"/>
      <c r="W122" s="107"/>
      <c r="X122" s="106"/>
    </row>
    <row r="123" spans="7:24" ht="12.75">
      <c r="G123" s="2"/>
      <c r="H123" s="2"/>
      <c r="I123" s="2"/>
      <c r="J123" s="2"/>
      <c r="K123" s="2"/>
      <c r="T123" s="106"/>
      <c r="U123" s="106"/>
      <c r="V123" s="106"/>
      <c r="W123" s="108"/>
      <c r="X123" s="107"/>
    </row>
    <row r="124" spans="7:24" ht="12.75">
      <c r="G124" s="2"/>
      <c r="H124" s="2"/>
      <c r="I124" s="2"/>
      <c r="J124" s="2"/>
      <c r="K124" s="2"/>
      <c r="T124" s="106"/>
      <c r="U124" s="106"/>
      <c r="V124" s="106"/>
      <c r="W124" s="106"/>
      <c r="X124" s="106"/>
    </row>
    <row r="125" spans="7:24" ht="12.75">
      <c r="G125" s="2"/>
      <c r="H125" s="2"/>
      <c r="I125" s="2"/>
      <c r="J125" s="2"/>
      <c r="K125" s="2"/>
      <c r="T125" s="106"/>
      <c r="U125" s="106"/>
      <c r="V125" s="107"/>
      <c r="W125" s="106"/>
      <c r="X125" s="106"/>
    </row>
    <row r="126" spans="7:24" ht="12.75">
      <c r="G126" s="2"/>
      <c r="H126" s="2"/>
      <c r="I126" s="2"/>
      <c r="J126" s="2"/>
      <c r="K126" s="2"/>
      <c r="T126" s="106"/>
      <c r="U126" s="106"/>
      <c r="V126" s="109"/>
      <c r="W126" s="106"/>
      <c r="X126" s="106"/>
    </row>
    <row r="127" spans="7:24" ht="12.75">
      <c r="G127" s="2"/>
      <c r="H127" s="2"/>
      <c r="I127" s="2"/>
      <c r="J127" s="2"/>
      <c r="K127" s="2"/>
      <c r="T127" s="106"/>
      <c r="U127" s="106"/>
      <c r="V127" s="107"/>
      <c r="W127" s="106"/>
      <c r="X127" s="106"/>
    </row>
    <row r="128" spans="7:24" ht="12.75">
      <c r="G128" s="2"/>
      <c r="H128" s="2"/>
      <c r="I128" s="2"/>
      <c r="J128" s="2"/>
      <c r="K128" s="2"/>
      <c r="T128" s="106"/>
      <c r="U128" s="106"/>
      <c r="V128" s="107"/>
      <c r="W128" s="107"/>
      <c r="X128" s="106"/>
    </row>
    <row r="129" spans="7:24" ht="12.75">
      <c r="G129" s="2"/>
      <c r="H129" s="2"/>
      <c r="I129" s="2"/>
      <c r="J129" s="2"/>
      <c r="K129" s="2"/>
      <c r="T129" s="106"/>
      <c r="U129" s="106"/>
      <c r="V129" s="107"/>
      <c r="W129" s="107"/>
      <c r="X129" s="106"/>
    </row>
    <row r="130" spans="7:24" ht="12.75">
      <c r="G130" s="2"/>
      <c r="T130" s="106"/>
      <c r="U130" s="106"/>
      <c r="V130" s="106"/>
      <c r="W130" s="107"/>
      <c r="X130" s="106"/>
    </row>
    <row r="148" spans="4:6" ht="12.75">
      <c r="D148" t="s">
        <v>67</v>
      </c>
      <c r="E148" s="2">
        <v>39600</v>
      </c>
      <c r="F148" s="2"/>
    </row>
    <row r="149" spans="4:6" ht="12.75">
      <c r="D149" t="s">
        <v>68</v>
      </c>
      <c r="E149" s="2">
        <v>78300</v>
      </c>
      <c r="F149" s="2"/>
    </row>
    <row r="150" spans="4:6" ht="12.75">
      <c r="D150" t="s">
        <v>69</v>
      </c>
      <c r="E150" s="2">
        <v>26700</v>
      </c>
      <c r="F150" s="2"/>
    </row>
    <row r="151" spans="5:6" ht="12.75">
      <c r="E151" s="2"/>
      <c r="F151" s="2"/>
    </row>
    <row r="152" spans="4:6" ht="12.75">
      <c r="D152" t="s">
        <v>70</v>
      </c>
      <c r="E152" s="2">
        <v>3380</v>
      </c>
      <c r="F152" s="2"/>
    </row>
    <row r="153" spans="4:6" ht="12.75">
      <c r="D153" t="s">
        <v>71</v>
      </c>
      <c r="E153" s="2">
        <v>24800</v>
      </c>
      <c r="F153" s="2"/>
    </row>
    <row r="154" spans="4:6" ht="12.75">
      <c r="D154" t="s">
        <v>72</v>
      </c>
      <c r="E154" s="2">
        <v>17800</v>
      </c>
      <c r="F154" s="2"/>
    </row>
    <row r="155" spans="4:6" ht="12.75">
      <c r="D155" t="s">
        <v>73</v>
      </c>
      <c r="E155" s="2">
        <v>27200</v>
      </c>
      <c r="F155" s="2"/>
    </row>
    <row r="156" spans="4:6" ht="12.75">
      <c r="D156" t="s">
        <v>74</v>
      </c>
      <c r="E156" s="2">
        <v>18340</v>
      </c>
      <c r="F156" s="2"/>
    </row>
    <row r="157" spans="4:6" ht="12.75">
      <c r="D157" t="s">
        <v>75</v>
      </c>
      <c r="E157" s="2">
        <v>64092</v>
      </c>
      <c r="F157" s="2"/>
    </row>
    <row r="158" spans="4:6" ht="12.75">
      <c r="D158" t="s">
        <v>76</v>
      </c>
      <c r="E158" s="2">
        <v>397222</v>
      </c>
      <c r="F158" s="2"/>
    </row>
    <row r="159" spans="4:6" ht="12.75">
      <c r="D159" t="s">
        <v>76</v>
      </c>
      <c r="E159" s="2">
        <v>551682</v>
      </c>
      <c r="F159" s="2"/>
    </row>
    <row r="160" spans="4:6" ht="12.75">
      <c r="D160" t="s">
        <v>76</v>
      </c>
      <c r="E160" s="2">
        <v>89472</v>
      </c>
      <c r="F160" s="2"/>
    </row>
    <row r="161" spans="4:6" ht="12.75">
      <c r="D161" t="s">
        <v>77</v>
      </c>
      <c r="E161" s="2">
        <v>426851</v>
      </c>
      <c r="F161" s="2"/>
    </row>
    <row r="162" spans="4:6" ht="12.75">
      <c r="D162" t="s">
        <v>78</v>
      </c>
      <c r="E162" s="2">
        <v>59560</v>
      </c>
      <c r="F162" s="2"/>
    </row>
    <row r="163" spans="5:6" ht="12.75">
      <c r="E163" s="2">
        <f>SUM(E148:E162)</f>
        <v>1824999</v>
      </c>
      <c r="F163" s="2"/>
    </row>
  </sheetData>
  <sheetProtection/>
  <mergeCells count="1">
    <mergeCell ref="D3:E3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B1:G60"/>
  <sheetViews>
    <sheetView zoomScalePageLayoutView="0" workbookViewId="0" topLeftCell="A7">
      <selection activeCell="G49" sqref="G49"/>
    </sheetView>
  </sheetViews>
  <sheetFormatPr defaultColWidth="11.421875" defaultRowHeight="12.75"/>
  <cols>
    <col min="1" max="1" width="2.421875" style="0" customWidth="1"/>
    <col min="2" max="2" width="7.57421875" style="0" customWidth="1"/>
    <col min="3" max="3" width="11.8515625" style="0" customWidth="1"/>
    <col min="4" max="4" width="10.140625" style="0" customWidth="1"/>
    <col min="5" max="5" width="41.8515625" style="0" customWidth="1"/>
    <col min="6" max="6" width="7.140625" style="0" customWidth="1"/>
    <col min="7" max="7" width="10.140625" style="0" customWidth="1"/>
    <col min="8" max="8" width="5.7109375" style="185" customWidth="1"/>
  </cols>
  <sheetData>
    <row r="1" spans="3:7" ht="12.75">
      <c r="C1" s="137" t="s">
        <v>973</v>
      </c>
      <c r="D1" s="136"/>
      <c r="E1" s="136"/>
      <c r="F1" s="136"/>
      <c r="G1" s="266"/>
    </row>
    <row r="2" spans="3:7" ht="13.5">
      <c r="C2" s="140" t="s">
        <v>974</v>
      </c>
      <c r="D2" s="139"/>
      <c r="E2" s="139"/>
      <c r="F2" s="136" t="s">
        <v>306</v>
      </c>
      <c r="G2" s="216"/>
    </row>
    <row r="3" spans="3:7" ht="13.5">
      <c r="C3" s="140" t="s">
        <v>975</v>
      </c>
      <c r="D3" s="139"/>
      <c r="E3" s="139"/>
      <c r="F3" s="139"/>
      <c r="G3" s="216"/>
    </row>
    <row r="4" spans="2:7" ht="13.5">
      <c r="B4" s="139"/>
      <c r="C4" s="139"/>
      <c r="D4" s="139"/>
      <c r="E4" s="501" t="s">
        <v>161</v>
      </c>
      <c r="F4" s="267"/>
      <c r="G4" s="320"/>
    </row>
    <row r="5" spans="2:7" ht="13.5">
      <c r="B5" s="139"/>
      <c r="C5" s="139"/>
      <c r="D5" s="139"/>
      <c r="E5" s="142"/>
      <c r="F5" s="267"/>
      <c r="G5" s="320"/>
    </row>
    <row r="6" spans="2:7" ht="14.25">
      <c r="B6" s="136"/>
      <c r="C6" s="136"/>
      <c r="D6" s="136"/>
      <c r="E6" s="144" t="s">
        <v>308</v>
      </c>
      <c r="F6" s="144"/>
      <c r="G6" s="144"/>
    </row>
    <row r="7" spans="2:7" ht="13.5">
      <c r="B7" s="139"/>
      <c r="C7" s="139"/>
      <c r="D7" s="139"/>
      <c r="E7" s="139"/>
      <c r="F7" s="139"/>
      <c r="G7" s="216"/>
    </row>
    <row r="8" spans="2:7" ht="12.75">
      <c r="B8" s="316" t="s">
        <v>971</v>
      </c>
      <c r="C8" s="316"/>
      <c r="D8" s="316"/>
      <c r="E8" s="316"/>
      <c r="F8" s="316"/>
      <c r="G8" s="498"/>
    </row>
    <row r="9" spans="2:7" ht="12.75">
      <c r="B9" s="316" t="s">
        <v>970</v>
      </c>
      <c r="C9" s="316"/>
      <c r="D9" s="499"/>
      <c r="E9" s="499"/>
      <c r="F9" s="499"/>
      <c r="G9" s="500"/>
    </row>
    <row r="10" spans="2:7" ht="12.75">
      <c r="B10" s="489" t="s">
        <v>972</v>
      </c>
      <c r="C10" s="489"/>
      <c r="D10" s="316"/>
      <c r="E10" s="316"/>
      <c r="F10" s="316"/>
      <c r="G10" s="498"/>
    </row>
    <row r="11" spans="2:7" ht="13.5" thickBot="1">
      <c r="B11" s="316"/>
      <c r="C11" s="316"/>
      <c r="D11" s="316"/>
      <c r="E11" s="316"/>
      <c r="F11" s="316"/>
      <c r="G11" s="498"/>
    </row>
    <row r="12" spans="2:7" ht="12.75">
      <c r="B12" s="150" t="s">
        <v>309</v>
      </c>
      <c r="C12" s="149" t="s">
        <v>165</v>
      </c>
      <c r="D12" s="149" t="s">
        <v>0</v>
      </c>
      <c r="E12" s="269" t="s">
        <v>310</v>
      </c>
      <c r="F12" s="270" t="s">
        <v>311</v>
      </c>
      <c r="G12" s="271"/>
    </row>
    <row r="13" spans="2:7" ht="12.75">
      <c r="B13" s="152" t="s">
        <v>312</v>
      </c>
      <c r="C13" s="151" t="s">
        <v>168</v>
      </c>
      <c r="D13" s="151"/>
      <c r="E13" s="272"/>
      <c r="F13" s="152"/>
      <c r="G13" s="449"/>
    </row>
    <row r="14" spans="2:7" ht="12.75">
      <c r="B14" s="505">
        <v>1</v>
      </c>
      <c r="C14" s="506">
        <v>48153</v>
      </c>
      <c r="D14" s="507">
        <v>41699</v>
      </c>
      <c r="E14" s="508" t="s">
        <v>988</v>
      </c>
      <c r="F14" s="509" t="s">
        <v>282</v>
      </c>
      <c r="G14" s="515"/>
    </row>
    <row r="15" spans="2:7" ht="12.75">
      <c r="B15" s="505">
        <v>2</v>
      </c>
      <c r="C15" s="506">
        <v>604300</v>
      </c>
      <c r="D15" s="507">
        <v>41700</v>
      </c>
      <c r="E15" s="508" t="s">
        <v>989</v>
      </c>
      <c r="F15" s="509" t="s">
        <v>282</v>
      </c>
      <c r="G15" s="515"/>
    </row>
    <row r="16" spans="2:7" ht="12.75">
      <c r="B16" s="505">
        <v>3</v>
      </c>
      <c r="C16" s="506">
        <v>384778</v>
      </c>
      <c r="D16" s="507">
        <v>41700</v>
      </c>
      <c r="E16" s="508" t="s">
        <v>958</v>
      </c>
      <c r="F16" s="509" t="s">
        <v>282</v>
      </c>
      <c r="G16" s="515"/>
    </row>
    <row r="17" spans="2:7" ht="12.75">
      <c r="B17" s="505">
        <v>4</v>
      </c>
      <c r="C17" s="506">
        <v>24119266</v>
      </c>
      <c r="D17" s="507">
        <v>41701</v>
      </c>
      <c r="E17" s="508" t="s">
        <v>986</v>
      </c>
      <c r="F17" s="509" t="s">
        <v>282</v>
      </c>
      <c r="G17" s="515"/>
    </row>
    <row r="18" spans="2:7" ht="12.75">
      <c r="B18" s="505">
        <v>5</v>
      </c>
      <c r="C18" s="506">
        <v>24222261</v>
      </c>
      <c r="D18" s="507">
        <v>41701</v>
      </c>
      <c r="E18" s="508" t="s">
        <v>986</v>
      </c>
      <c r="F18" s="509" t="s">
        <v>282</v>
      </c>
      <c r="G18" s="515">
        <v>290372</v>
      </c>
    </row>
    <row r="19" spans="2:7" ht="12.75">
      <c r="B19" s="505">
        <v>6</v>
      </c>
      <c r="C19" s="506">
        <v>340682</v>
      </c>
      <c r="D19" s="507">
        <v>41701</v>
      </c>
      <c r="E19" s="508" t="s">
        <v>991</v>
      </c>
      <c r="F19" s="509" t="s">
        <v>282</v>
      </c>
      <c r="G19" s="515"/>
    </row>
    <row r="20" spans="2:7" ht="12.75">
      <c r="B20" s="505">
        <v>7</v>
      </c>
      <c r="C20" s="506">
        <v>276772</v>
      </c>
      <c r="D20" s="507">
        <v>41701</v>
      </c>
      <c r="E20" s="508" t="s">
        <v>992</v>
      </c>
      <c r="F20" s="509" t="s">
        <v>282</v>
      </c>
      <c r="G20" s="515"/>
    </row>
    <row r="21" spans="2:7" ht="12.75">
      <c r="B21" s="505">
        <v>8</v>
      </c>
      <c r="C21" s="506">
        <v>7107</v>
      </c>
      <c r="D21" s="507">
        <v>41703</v>
      </c>
      <c r="E21" s="508" t="s">
        <v>297</v>
      </c>
      <c r="F21" s="509" t="s">
        <v>282</v>
      </c>
      <c r="G21" s="515"/>
    </row>
    <row r="22" spans="2:7" ht="12.75">
      <c r="B22" s="505">
        <v>9</v>
      </c>
      <c r="C22" s="506">
        <v>32860</v>
      </c>
      <c r="D22" s="507">
        <v>41702</v>
      </c>
      <c r="E22" s="508" t="s">
        <v>1005</v>
      </c>
      <c r="F22" s="509" t="s">
        <v>282</v>
      </c>
      <c r="G22" s="515"/>
    </row>
    <row r="23" spans="2:7" ht="12.75">
      <c r="B23" s="505">
        <v>10</v>
      </c>
      <c r="C23" s="506">
        <v>780842</v>
      </c>
      <c r="D23" s="507">
        <v>41703</v>
      </c>
      <c r="E23" s="508" t="s">
        <v>1006</v>
      </c>
      <c r="F23" s="509" t="s">
        <v>282</v>
      </c>
      <c r="G23" s="515"/>
    </row>
    <row r="24" spans="2:7" ht="12.75">
      <c r="B24" s="505">
        <v>11</v>
      </c>
      <c r="C24" s="506">
        <v>262817</v>
      </c>
      <c r="D24" s="507" t="s">
        <v>1008</v>
      </c>
      <c r="E24" s="522" t="s">
        <v>1007</v>
      </c>
      <c r="F24" s="509" t="s">
        <v>282</v>
      </c>
      <c r="G24" s="515"/>
    </row>
    <row r="25" spans="2:7" ht="12.75">
      <c r="B25" s="505">
        <v>12</v>
      </c>
      <c r="C25" s="506">
        <v>384894</v>
      </c>
      <c r="D25" s="507">
        <v>41703</v>
      </c>
      <c r="E25" s="508" t="s">
        <v>958</v>
      </c>
      <c r="F25" s="509" t="s">
        <v>282</v>
      </c>
      <c r="G25" s="515"/>
    </row>
    <row r="26" spans="2:7" ht="12.75">
      <c r="B26" s="505">
        <v>13</v>
      </c>
      <c r="C26" s="506" t="s">
        <v>314</v>
      </c>
      <c r="D26" s="507">
        <v>41703</v>
      </c>
      <c r="E26" s="508" t="s">
        <v>275</v>
      </c>
      <c r="F26" s="509" t="s">
        <v>282</v>
      </c>
      <c r="G26" s="515"/>
    </row>
    <row r="27" spans="2:7" ht="12.75">
      <c r="B27" s="505">
        <v>14</v>
      </c>
      <c r="C27" s="506">
        <v>17540</v>
      </c>
      <c r="D27" s="507" t="s">
        <v>1008</v>
      </c>
      <c r="E27" s="508" t="s">
        <v>1009</v>
      </c>
      <c r="F27" s="509" t="s">
        <v>282</v>
      </c>
      <c r="G27" s="515"/>
    </row>
    <row r="28" spans="2:7" ht="12.75">
      <c r="B28" s="505">
        <v>15</v>
      </c>
      <c r="C28" s="506">
        <v>61700</v>
      </c>
      <c r="D28" s="507">
        <v>41704</v>
      </c>
      <c r="E28" s="508" t="s">
        <v>1010</v>
      </c>
      <c r="F28" s="509" t="s">
        <v>282</v>
      </c>
      <c r="G28" s="515"/>
    </row>
    <row r="29" spans="2:7" ht="12.75">
      <c r="B29" s="505">
        <v>16</v>
      </c>
      <c r="C29" s="506" t="s">
        <v>314</v>
      </c>
      <c r="D29" s="507">
        <v>41704</v>
      </c>
      <c r="E29" s="508" t="s">
        <v>1011</v>
      </c>
      <c r="F29" s="509" t="s">
        <v>282</v>
      </c>
      <c r="G29" s="515"/>
    </row>
    <row r="30" spans="2:7" ht="12.75">
      <c r="B30" s="505">
        <v>17</v>
      </c>
      <c r="C30" s="506">
        <v>113894</v>
      </c>
      <c r="D30" s="507">
        <v>41704</v>
      </c>
      <c r="E30" s="508" t="s">
        <v>1017</v>
      </c>
      <c r="F30" s="509" t="s">
        <v>282</v>
      </c>
      <c r="G30" s="515"/>
    </row>
    <row r="31" spans="2:7" ht="12.75">
      <c r="B31" s="505">
        <v>18</v>
      </c>
      <c r="C31" s="506">
        <v>13316</v>
      </c>
      <c r="D31" s="507">
        <v>41704</v>
      </c>
      <c r="E31" s="508" t="s">
        <v>1018</v>
      </c>
      <c r="F31" s="509" t="s">
        <v>282</v>
      </c>
      <c r="G31" s="515"/>
    </row>
    <row r="32" spans="2:7" ht="12.75">
      <c r="B32" s="505">
        <v>19</v>
      </c>
      <c r="C32" s="506">
        <v>101868</v>
      </c>
      <c r="D32" s="507">
        <v>41704</v>
      </c>
      <c r="E32" s="508" t="s">
        <v>1012</v>
      </c>
      <c r="F32" s="509" t="s">
        <v>282</v>
      </c>
      <c r="G32" s="515"/>
    </row>
    <row r="33" spans="2:7" ht="12.75">
      <c r="B33" s="505">
        <v>20</v>
      </c>
      <c r="C33" s="506">
        <v>158662</v>
      </c>
      <c r="D33" s="507">
        <v>41704</v>
      </c>
      <c r="E33" s="508" t="s">
        <v>1013</v>
      </c>
      <c r="F33" s="509" t="s">
        <v>282</v>
      </c>
      <c r="G33" s="515"/>
    </row>
    <row r="34" spans="2:7" ht="12.75">
      <c r="B34" s="505">
        <v>21</v>
      </c>
      <c r="C34" s="506">
        <v>31529</v>
      </c>
      <c r="D34" s="507">
        <v>41704</v>
      </c>
      <c r="E34" s="508" t="s">
        <v>300</v>
      </c>
      <c r="F34" s="509" t="s">
        <v>282</v>
      </c>
      <c r="G34" s="515"/>
    </row>
    <row r="35" spans="2:7" ht="12.75">
      <c r="B35" s="505">
        <v>22</v>
      </c>
      <c r="C35" s="506">
        <v>929125</v>
      </c>
      <c r="D35" s="507">
        <v>41705</v>
      </c>
      <c r="E35" s="508" t="s">
        <v>300</v>
      </c>
      <c r="F35" s="509" t="s">
        <v>282</v>
      </c>
      <c r="G35" s="515"/>
    </row>
    <row r="36" spans="2:7" ht="12.75">
      <c r="B36" s="505">
        <v>23</v>
      </c>
      <c r="C36" s="506">
        <v>184286</v>
      </c>
      <c r="D36" s="507">
        <v>41706</v>
      </c>
      <c r="E36" s="508" t="s">
        <v>352</v>
      </c>
      <c r="F36" s="509" t="s">
        <v>282</v>
      </c>
      <c r="G36" s="515"/>
    </row>
    <row r="37" spans="2:7" ht="12.75">
      <c r="B37" s="505">
        <v>24</v>
      </c>
      <c r="C37" s="506">
        <v>24245308</v>
      </c>
      <c r="D37" s="507">
        <v>41704</v>
      </c>
      <c r="E37" s="508" t="s">
        <v>727</v>
      </c>
      <c r="F37" s="509" t="s">
        <v>282</v>
      </c>
      <c r="G37" s="515"/>
    </row>
    <row r="38" spans="2:7" ht="12.75">
      <c r="B38" s="505">
        <v>25</v>
      </c>
      <c r="C38" s="506">
        <v>24270196</v>
      </c>
      <c r="D38" s="507">
        <v>41704</v>
      </c>
      <c r="E38" s="508" t="s">
        <v>727</v>
      </c>
      <c r="F38" s="509" t="s">
        <v>282</v>
      </c>
      <c r="G38" s="515"/>
    </row>
    <row r="39" spans="2:7" ht="12.75">
      <c r="B39" s="505">
        <v>26</v>
      </c>
      <c r="C39" s="506">
        <v>19065</v>
      </c>
      <c r="D39" s="507">
        <v>41706</v>
      </c>
      <c r="E39" s="508" t="s">
        <v>300</v>
      </c>
      <c r="F39" s="509" t="s">
        <v>282</v>
      </c>
      <c r="G39" s="515"/>
    </row>
    <row r="40" spans="2:7" ht="12.75">
      <c r="B40" s="505">
        <v>27</v>
      </c>
      <c r="C40" s="506">
        <v>102467</v>
      </c>
      <c r="D40" s="507">
        <v>41708</v>
      </c>
      <c r="E40" s="508" t="s">
        <v>1012</v>
      </c>
      <c r="F40" s="509" t="s">
        <v>282</v>
      </c>
      <c r="G40" s="515"/>
    </row>
    <row r="41" spans="2:7" ht="12.75">
      <c r="B41" s="505">
        <v>28</v>
      </c>
      <c r="C41" s="506">
        <v>37807</v>
      </c>
      <c r="D41" s="507">
        <v>41708</v>
      </c>
      <c r="E41" s="508" t="s">
        <v>1020</v>
      </c>
      <c r="F41" s="509" t="s">
        <v>282</v>
      </c>
      <c r="G41" s="515"/>
    </row>
    <row r="42" spans="2:7" ht="12.75">
      <c r="B42" s="505">
        <v>29</v>
      </c>
      <c r="C42" s="506" t="s">
        <v>314</v>
      </c>
      <c r="D42" s="507">
        <v>41711</v>
      </c>
      <c r="E42" s="508" t="s">
        <v>1011</v>
      </c>
      <c r="F42" s="509" t="s">
        <v>282</v>
      </c>
      <c r="G42" s="515"/>
    </row>
    <row r="43" spans="2:7" ht="12.75">
      <c r="B43" s="505">
        <v>30</v>
      </c>
      <c r="C43" s="506" t="s">
        <v>314</v>
      </c>
      <c r="D43" s="507">
        <v>41712</v>
      </c>
      <c r="E43" s="508" t="s">
        <v>1011</v>
      </c>
      <c r="F43" s="509" t="s">
        <v>282</v>
      </c>
      <c r="G43" s="515"/>
    </row>
    <row r="44" spans="2:7" ht="12.75">
      <c r="B44" s="505">
        <v>31</v>
      </c>
      <c r="C44" s="506" t="s">
        <v>314</v>
      </c>
      <c r="D44" s="507">
        <v>41713</v>
      </c>
      <c r="E44" s="508" t="s">
        <v>1011</v>
      </c>
      <c r="F44" s="509" t="s">
        <v>282</v>
      </c>
      <c r="G44" s="515"/>
    </row>
    <row r="45" spans="2:7" ht="12.75">
      <c r="B45" s="505">
        <v>32</v>
      </c>
      <c r="C45" s="506" t="s">
        <v>314</v>
      </c>
      <c r="D45" s="507">
        <v>41714</v>
      </c>
      <c r="E45" s="508" t="s">
        <v>1011</v>
      </c>
      <c r="F45" s="509" t="s">
        <v>282</v>
      </c>
      <c r="G45" s="515"/>
    </row>
    <row r="46" spans="2:7" ht="12.75">
      <c r="B46" s="505">
        <v>33</v>
      </c>
      <c r="C46" s="506" t="s">
        <v>314</v>
      </c>
      <c r="D46" s="507">
        <v>41715</v>
      </c>
      <c r="E46" s="508" t="s">
        <v>1011</v>
      </c>
      <c r="F46" s="509" t="s">
        <v>282</v>
      </c>
      <c r="G46" s="515"/>
    </row>
    <row r="47" spans="2:7" ht="12.75">
      <c r="B47" s="505">
        <v>31</v>
      </c>
      <c r="C47" s="506" t="s">
        <v>314</v>
      </c>
      <c r="D47" s="507">
        <v>41716</v>
      </c>
      <c r="E47" s="508" t="s">
        <v>1011</v>
      </c>
      <c r="F47" s="509" t="s">
        <v>282</v>
      </c>
      <c r="G47" s="515"/>
    </row>
    <row r="48" spans="2:7" ht="13.5" thickBot="1">
      <c r="B48" s="510">
        <v>62</v>
      </c>
      <c r="C48" s="511" t="s">
        <v>314</v>
      </c>
      <c r="D48" s="512">
        <v>41683</v>
      </c>
      <c r="E48" s="513" t="s">
        <v>918</v>
      </c>
      <c r="F48" s="514" t="s">
        <v>282</v>
      </c>
      <c r="G48" s="516">
        <v>0</v>
      </c>
    </row>
    <row r="49" spans="2:7" ht="13.5" thickBot="1">
      <c r="B49" s="490"/>
      <c r="C49" s="491"/>
      <c r="D49" s="492"/>
      <c r="E49" s="493" t="s">
        <v>349</v>
      </c>
      <c r="F49" s="494" t="s">
        <v>282</v>
      </c>
      <c r="G49" s="495">
        <f>SUM(G14:G48)</f>
        <v>290372</v>
      </c>
    </row>
    <row r="50" spans="2:7" ht="12.75">
      <c r="B50" s="490"/>
      <c r="C50" s="491"/>
      <c r="D50" s="492"/>
      <c r="E50" s="503"/>
      <c r="F50" s="490"/>
      <c r="G50" s="504"/>
    </row>
    <row r="51" spans="2:7" ht="12.75">
      <c r="B51" s="490"/>
      <c r="C51" s="491"/>
      <c r="D51" s="492"/>
      <c r="E51" s="496" t="s">
        <v>1015</v>
      </c>
      <c r="F51" s="490"/>
      <c r="G51" s="497"/>
    </row>
    <row r="52" spans="2:7" ht="12.75">
      <c r="B52" s="284"/>
      <c r="C52" s="284"/>
      <c r="D52" s="281"/>
      <c r="E52" s="282"/>
      <c r="F52" s="272"/>
      <c r="G52" s="283"/>
    </row>
    <row r="53" spans="2:7" ht="13.5">
      <c r="B53" s="140"/>
      <c r="C53" s="140"/>
      <c r="D53" s="140"/>
      <c r="F53" s="140"/>
      <c r="G53" s="140"/>
    </row>
    <row r="54" spans="2:7" ht="13.5">
      <c r="B54" s="140"/>
      <c r="C54" s="140"/>
      <c r="D54" s="140"/>
      <c r="F54" s="140"/>
      <c r="G54" s="140"/>
    </row>
    <row r="55" spans="2:7" ht="13.5">
      <c r="B55" s="140"/>
      <c r="C55" s="140"/>
      <c r="D55" s="140"/>
      <c r="E55" s="140"/>
      <c r="F55" s="140"/>
      <c r="G55" s="140"/>
    </row>
    <row r="56" spans="2:7" ht="13.5">
      <c r="B56" s="140"/>
      <c r="C56" s="140"/>
      <c r="D56" s="140"/>
      <c r="E56" s="140"/>
      <c r="F56" s="140"/>
      <c r="G56" s="140"/>
    </row>
    <row r="57" spans="2:7" ht="13.5">
      <c r="B57" s="140"/>
      <c r="C57" s="140"/>
      <c r="D57" s="502" t="s">
        <v>919</v>
      </c>
      <c r="E57" s="139"/>
      <c r="F57" s="185" t="s">
        <v>182</v>
      </c>
      <c r="G57" s="216"/>
    </row>
    <row r="58" spans="2:7" ht="13.5">
      <c r="B58" s="139"/>
      <c r="D58" s="502" t="s">
        <v>920</v>
      </c>
      <c r="E58" s="139"/>
      <c r="F58" s="185" t="s">
        <v>175</v>
      </c>
      <c r="G58" s="139"/>
    </row>
    <row r="59" spans="2:7" ht="13.5">
      <c r="B59" s="139"/>
      <c r="D59" s="140"/>
      <c r="E59" s="139"/>
      <c r="F59" s="137"/>
      <c r="G59" s="139"/>
    </row>
    <row r="60" spans="2:7" ht="13.5">
      <c r="B60" s="139"/>
      <c r="C60" s="139"/>
      <c r="D60" s="139"/>
      <c r="E60" s="139"/>
      <c r="F60" s="139"/>
      <c r="G60" s="139"/>
    </row>
  </sheetData>
  <sheetProtection/>
  <printOptions/>
  <pageMargins left="1.1811023622047245" right="0.5118110236220472" top="0.984251968503937" bottom="1.7716535433070868" header="0.5118110236220472" footer="1.3779527559055118"/>
  <pageSetup horizontalDpi="600" verticalDpi="600" orientation="portrait" paperSize="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111"/>
  <sheetViews>
    <sheetView zoomScalePageLayoutView="0" workbookViewId="0" topLeftCell="A67">
      <selection activeCell="D102" sqref="D102"/>
    </sheetView>
  </sheetViews>
  <sheetFormatPr defaultColWidth="11.421875" defaultRowHeight="12.75"/>
  <cols>
    <col min="1" max="1" width="10.57421875" style="15" customWidth="1"/>
    <col min="2" max="2" width="10.421875" style="15" customWidth="1"/>
    <col min="3" max="3" width="18.00390625" style="15" customWidth="1"/>
    <col min="4" max="4" width="15.7109375" style="15" customWidth="1"/>
    <col min="5" max="5" width="10.8515625" style="15" customWidth="1"/>
    <col min="6" max="6" width="10.7109375" style="15" customWidth="1"/>
    <col min="7" max="7" width="9.00390625" style="15" customWidth="1"/>
    <col min="8" max="8" width="9.421875" style="15" customWidth="1"/>
    <col min="9" max="9" width="5.7109375" style="15" customWidth="1"/>
    <col min="10" max="10" width="11.421875" style="15" customWidth="1"/>
    <col min="11" max="11" width="13.00390625" style="15" customWidth="1"/>
    <col min="12" max="12" width="0" style="15" hidden="1" customWidth="1"/>
    <col min="13" max="13" width="10.8515625" style="15" customWidth="1"/>
    <col min="14" max="14" width="11.421875" style="15" customWidth="1"/>
    <col min="15" max="15" width="5.28125" style="15" customWidth="1"/>
    <col min="16" max="16" width="12.28125" style="15" customWidth="1"/>
    <col min="17" max="16384" width="11.421875" style="15" customWidth="1"/>
  </cols>
  <sheetData>
    <row r="1" spans="1:12" ht="22.5">
      <c r="A1" s="186"/>
      <c r="B1" s="20" t="s">
        <v>8</v>
      </c>
      <c r="C1" s="344" t="s">
        <v>799</v>
      </c>
      <c r="D1" s="464"/>
      <c r="E1" s="20"/>
      <c r="F1" s="20"/>
      <c r="J1" s="388" t="s">
        <v>230</v>
      </c>
      <c r="K1" s="349"/>
      <c r="L1" s="387" t="s">
        <v>586</v>
      </c>
    </row>
    <row r="2" spans="1:16" ht="18" customHeight="1">
      <c r="A2" s="37" t="s">
        <v>0</v>
      </c>
      <c r="B2" s="37" t="s">
        <v>577</v>
      </c>
      <c r="C2" s="37" t="s">
        <v>1</v>
      </c>
      <c r="D2" s="190" t="s">
        <v>2</v>
      </c>
      <c r="E2" s="37" t="s">
        <v>3</v>
      </c>
      <c r="F2" s="37" t="s">
        <v>5</v>
      </c>
      <c r="G2" s="37" t="s">
        <v>9</v>
      </c>
      <c r="H2" s="37" t="s">
        <v>4</v>
      </c>
      <c r="I2" s="37"/>
      <c r="J2" s="182"/>
      <c r="L2" s="26">
        <v>8628</v>
      </c>
      <c r="O2" s="345"/>
      <c r="P2" s="345"/>
    </row>
    <row r="3" spans="1:16" ht="10.5" customHeight="1">
      <c r="A3" s="187"/>
      <c r="B3" s="37"/>
      <c r="C3" s="321" t="s">
        <v>769</v>
      </c>
      <c r="D3" s="190" t="s">
        <v>213</v>
      </c>
      <c r="E3" s="94"/>
      <c r="F3" s="22"/>
      <c r="G3" s="118"/>
      <c r="H3" s="462">
        <v>42709</v>
      </c>
      <c r="I3" s="462"/>
      <c r="J3" s="183"/>
      <c r="K3" s="339"/>
      <c r="L3" s="26">
        <v>2300</v>
      </c>
      <c r="O3" s="345"/>
      <c r="P3" s="438"/>
    </row>
    <row r="4" spans="1:18" ht="10.5" customHeight="1">
      <c r="A4" s="187"/>
      <c r="B4" s="187"/>
      <c r="C4" s="191"/>
      <c r="D4" s="191" t="s">
        <v>770</v>
      </c>
      <c r="E4" s="94"/>
      <c r="F4" s="22"/>
      <c r="G4" s="3"/>
      <c r="H4" s="19">
        <f>(E4+H3)-SUM(F4:G4)</f>
        <v>42709</v>
      </c>
      <c r="I4" s="19"/>
      <c r="J4" s="96">
        <v>33000</v>
      </c>
      <c r="K4" s="15" t="s">
        <v>1069</v>
      </c>
      <c r="L4" s="26">
        <v>2400</v>
      </c>
      <c r="M4" s="420"/>
      <c r="N4" s="417" t="s">
        <v>166</v>
      </c>
      <c r="O4" s="418"/>
      <c r="P4" s="418"/>
      <c r="Q4" s="419"/>
      <c r="R4" s="420"/>
    </row>
    <row r="5" spans="1:18" ht="10.5" customHeight="1">
      <c r="A5" s="187"/>
      <c r="B5" s="187"/>
      <c r="C5" s="33" t="s">
        <v>292</v>
      </c>
      <c r="D5" s="111" t="s">
        <v>993</v>
      </c>
      <c r="E5" s="478"/>
      <c r="F5" s="22">
        <v>6000</v>
      </c>
      <c r="G5" s="3"/>
      <c r="H5" s="19">
        <f aca="true" t="shared" si="0" ref="H5:H69">(E5+H4)-SUM(F5:G5)</f>
        <v>36709</v>
      </c>
      <c r="I5" s="19"/>
      <c r="J5" s="202">
        <f>54+980</f>
        <v>1034</v>
      </c>
      <c r="K5" s="15" t="s">
        <v>1068</v>
      </c>
      <c r="L5" s="26"/>
      <c r="M5" s="420">
        <v>20000</v>
      </c>
      <c r="N5" s="421">
        <v>20000</v>
      </c>
      <c r="O5" s="422">
        <v>10</v>
      </c>
      <c r="P5" s="423">
        <f>+N5*O5</f>
        <v>200000</v>
      </c>
      <c r="Q5" s="420"/>
      <c r="R5" s="488">
        <f>(N5*O5)</f>
        <v>200000</v>
      </c>
    </row>
    <row r="6" spans="1:18" ht="10.5" customHeight="1">
      <c r="A6" s="187"/>
      <c r="B6" s="187"/>
      <c r="C6" s="33" t="s">
        <v>842</v>
      </c>
      <c r="D6" s="111" t="s">
        <v>995</v>
      </c>
      <c r="E6" s="478"/>
      <c r="F6" s="22">
        <v>8820</v>
      </c>
      <c r="G6" s="3"/>
      <c r="H6" s="19">
        <f t="shared" si="0"/>
        <v>27889</v>
      </c>
      <c r="I6" s="19"/>
      <c r="J6" s="202">
        <v>95</v>
      </c>
      <c r="K6" s="15" t="s">
        <v>1068</v>
      </c>
      <c r="L6" s="26"/>
      <c r="M6" s="420">
        <v>10000</v>
      </c>
      <c r="N6" s="421">
        <v>10000</v>
      </c>
      <c r="O6" s="422">
        <v>5</v>
      </c>
      <c r="P6" s="423">
        <f aca="true" t="shared" si="1" ref="P6:P15">+N6*O6</f>
        <v>50000</v>
      </c>
      <c r="Q6" s="420">
        <v>2</v>
      </c>
      <c r="R6" s="423">
        <f aca="true" t="shared" si="2" ref="R6:R15">(N6*O6)</f>
        <v>50000</v>
      </c>
    </row>
    <row r="7" spans="1:18" ht="10.5" customHeight="1">
      <c r="A7" s="187"/>
      <c r="B7" s="187"/>
      <c r="C7" s="33" t="s">
        <v>994</v>
      </c>
      <c r="D7" s="111" t="s">
        <v>990</v>
      </c>
      <c r="E7" s="478"/>
      <c r="F7" s="22">
        <v>5190</v>
      </c>
      <c r="G7" s="3"/>
      <c r="H7" s="19">
        <f t="shared" si="0"/>
        <v>22699</v>
      </c>
      <c r="I7" s="19"/>
      <c r="J7" s="202">
        <v>355</v>
      </c>
      <c r="L7" s="26"/>
      <c r="M7" s="420">
        <v>5000</v>
      </c>
      <c r="N7" s="421">
        <v>5000</v>
      </c>
      <c r="O7" s="422">
        <v>8</v>
      </c>
      <c r="P7" s="423">
        <f t="shared" si="1"/>
        <v>40000</v>
      </c>
      <c r="Q7" s="420"/>
      <c r="R7" s="423">
        <f t="shared" si="2"/>
        <v>40000</v>
      </c>
    </row>
    <row r="8" spans="1:18" ht="10.5" customHeight="1">
      <c r="A8" s="187"/>
      <c r="B8" s="187"/>
      <c r="C8" s="33" t="s">
        <v>922</v>
      </c>
      <c r="D8" s="111" t="s">
        <v>987</v>
      </c>
      <c r="E8" s="478"/>
      <c r="F8" s="22">
        <v>6000</v>
      </c>
      <c r="G8" s="3"/>
      <c r="H8" s="19">
        <f t="shared" si="0"/>
        <v>16699</v>
      </c>
      <c r="I8" s="19"/>
      <c r="J8" s="202">
        <v>1800</v>
      </c>
      <c r="K8" s="339" t="s">
        <v>359</v>
      </c>
      <c r="L8" s="26"/>
      <c r="M8" s="420">
        <v>2000</v>
      </c>
      <c r="N8" s="421">
        <v>2000</v>
      </c>
      <c r="O8" s="422">
        <v>7</v>
      </c>
      <c r="P8" s="423">
        <f t="shared" si="1"/>
        <v>14000</v>
      </c>
      <c r="Q8" s="420"/>
      <c r="R8" s="423">
        <f t="shared" si="2"/>
        <v>14000</v>
      </c>
    </row>
    <row r="9" spans="1:18" ht="10.5" customHeight="1">
      <c r="A9" s="187"/>
      <c r="B9" s="187"/>
      <c r="C9" s="33" t="s">
        <v>221</v>
      </c>
      <c r="D9" s="111" t="s">
        <v>189</v>
      </c>
      <c r="E9" s="478"/>
      <c r="F9" s="22">
        <v>10290</v>
      </c>
      <c r="G9" s="3"/>
      <c r="H9" s="19">
        <f t="shared" si="0"/>
        <v>6409</v>
      </c>
      <c r="I9" s="19"/>
      <c r="J9" s="202"/>
      <c r="K9" s="339"/>
      <c r="L9" s="26"/>
      <c r="M9" s="420">
        <v>1000</v>
      </c>
      <c r="N9" s="421">
        <v>1000</v>
      </c>
      <c r="O9" s="422">
        <v>36</v>
      </c>
      <c r="P9" s="423">
        <f t="shared" si="1"/>
        <v>36000</v>
      </c>
      <c r="Q9" s="420"/>
      <c r="R9" s="423">
        <f t="shared" si="2"/>
        <v>36000</v>
      </c>
    </row>
    <row r="10" spans="1:18" ht="10.5" customHeight="1">
      <c r="A10" s="187"/>
      <c r="B10" s="187">
        <v>41704</v>
      </c>
      <c r="C10" s="517" t="s">
        <v>996</v>
      </c>
      <c r="D10" s="480"/>
      <c r="E10" s="481">
        <v>234622</v>
      </c>
      <c r="F10" s="22"/>
      <c r="G10" s="3"/>
      <c r="H10" s="19">
        <f t="shared" si="0"/>
        <v>241031</v>
      </c>
      <c r="I10" s="19"/>
      <c r="J10" s="183">
        <v>4100</v>
      </c>
      <c r="K10" s="339" t="s">
        <v>1073</v>
      </c>
      <c r="L10" s="26"/>
      <c r="M10" s="420">
        <v>500</v>
      </c>
      <c r="N10" s="421">
        <v>500</v>
      </c>
      <c r="O10" s="422">
        <v>0</v>
      </c>
      <c r="P10" s="423">
        <f t="shared" si="1"/>
        <v>0</v>
      </c>
      <c r="Q10" s="420"/>
      <c r="R10" s="423">
        <f t="shared" si="2"/>
        <v>0</v>
      </c>
    </row>
    <row r="11" spans="1:18" ht="10.5" customHeight="1">
      <c r="A11" s="187"/>
      <c r="B11" s="187"/>
      <c r="C11" s="479" t="s">
        <v>997</v>
      </c>
      <c r="D11" s="480"/>
      <c r="E11" s="481">
        <v>99389</v>
      </c>
      <c r="F11" s="22"/>
      <c r="G11" s="3"/>
      <c r="H11" s="19">
        <f t="shared" si="0"/>
        <v>340420</v>
      </c>
      <c r="I11" s="19"/>
      <c r="J11" s="15">
        <v>5600</v>
      </c>
      <c r="K11" s="339" t="s">
        <v>1074</v>
      </c>
      <c r="L11" s="26"/>
      <c r="M11" s="420">
        <v>100</v>
      </c>
      <c r="N11" s="421">
        <v>100</v>
      </c>
      <c r="O11" s="422">
        <v>14</v>
      </c>
      <c r="P11" s="423">
        <f t="shared" si="1"/>
        <v>1400</v>
      </c>
      <c r="Q11" s="420"/>
      <c r="R11" s="423">
        <f t="shared" si="2"/>
        <v>1400</v>
      </c>
    </row>
    <row r="12" spans="1:18" ht="10.5" customHeight="1">
      <c r="A12" s="187"/>
      <c r="B12" s="187"/>
      <c r="C12" s="33" t="s">
        <v>557</v>
      </c>
      <c r="D12" s="111" t="s">
        <v>998</v>
      </c>
      <c r="E12" s="478"/>
      <c r="F12" s="55">
        <v>7990</v>
      </c>
      <c r="G12" s="293"/>
      <c r="H12" s="19">
        <f t="shared" si="0"/>
        <v>332430</v>
      </c>
      <c r="I12" s="19"/>
      <c r="J12" s="183">
        <v>5000</v>
      </c>
      <c r="K12" s="366" t="s">
        <v>1076</v>
      </c>
      <c r="L12" s="26"/>
      <c r="M12" s="420">
        <v>50</v>
      </c>
      <c r="N12" s="421">
        <v>50</v>
      </c>
      <c r="O12" s="422">
        <v>3</v>
      </c>
      <c r="P12" s="423">
        <f t="shared" si="1"/>
        <v>150</v>
      </c>
      <c r="Q12" s="420"/>
      <c r="R12" s="423">
        <f t="shared" si="2"/>
        <v>150</v>
      </c>
    </row>
    <row r="13" spans="1:18" ht="10.5" customHeight="1">
      <c r="A13" s="187"/>
      <c r="B13" s="187"/>
      <c r="C13" s="33" t="s">
        <v>407</v>
      </c>
      <c r="D13" s="111" t="s">
        <v>416</v>
      </c>
      <c r="E13" s="478"/>
      <c r="F13" s="22">
        <v>5980</v>
      </c>
      <c r="G13" s="3"/>
      <c r="H13" s="19">
        <f t="shared" si="0"/>
        <v>326450</v>
      </c>
      <c r="I13" s="19"/>
      <c r="J13" s="183">
        <v>5000</v>
      </c>
      <c r="K13" s="366" t="s">
        <v>247</v>
      </c>
      <c r="L13" s="26"/>
      <c r="M13" s="420">
        <v>10</v>
      </c>
      <c r="N13" s="421">
        <v>10</v>
      </c>
      <c r="O13" s="422">
        <v>9</v>
      </c>
      <c r="P13" s="423">
        <f t="shared" si="1"/>
        <v>90</v>
      </c>
      <c r="Q13" s="420"/>
      <c r="R13" s="423">
        <f t="shared" si="2"/>
        <v>90</v>
      </c>
    </row>
    <row r="14" spans="1:18" ht="10.5" customHeight="1">
      <c r="A14" s="187"/>
      <c r="B14" s="187"/>
      <c r="C14" s="33" t="s">
        <v>231</v>
      </c>
      <c r="D14" s="111" t="s">
        <v>999</v>
      </c>
      <c r="E14" s="478"/>
      <c r="F14" s="22">
        <v>8780</v>
      </c>
      <c r="G14" s="3"/>
      <c r="H14" s="19">
        <f t="shared" si="0"/>
        <v>317670</v>
      </c>
      <c r="I14" s="19"/>
      <c r="J14" s="183"/>
      <c r="K14" s="345"/>
      <c r="L14" s="26"/>
      <c r="M14" s="420">
        <v>5</v>
      </c>
      <c r="N14" s="421">
        <v>5</v>
      </c>
      <c r="O14" s="422">
        <v>6</v>
      </c>
      <c r="P14" s="423">
        <f t="shared" si="1"/>
        <v>30</v>
      </c>
      <c r="Q14" s="420"/>
      <c r="R14" s="423">
        <f t="shared" si="2"/>
        <v>30</v>
      </c>
    </row>
    <row r="15" spans="1:18" ht="10.5" customHeight="1" thickBot="1">
      <c r="A15" s="187"/>
      <c r="B15" s="187"/>
      <c r="C15" s="33" t="s">
        <v>295</v>
      </c>
      <c r="D15" s="111" t="s">
        <v>1000</v>
      </c>
      <c r="E15" s="478"/>
      <c r="F15" s="22">
        <v>12876</v>
      </c>
      <c r="G15" s="3"/>
      <c r="H15" s="19">
        <f t="shared" si="0"/>
        <v>304794</v>
      </c>
      <c r="I15" s="19"/>
      <c r="J15" s="183">
        <v>157628</v>
      </c>
      <c r="K15" s="15" t="s">
        <v>1070</v>
      </c>
      <c r="L15" s="26"/>
      <c r="M15" s="420">
        <v>1</v>
      </c>
      <c r="N15" s="424">
        <v>1</v>
      </c>
      <c r="O15" s="425">
        <v>26</v>
      </c>
      <c r="P15" s="423">
        <f t="shared" si="1"/>
        <v>26</v>
      </c>
      <c r="Q15" s="420"/>
      <c r="R15" s="423">
        <f t="shared" si="2"/>
        <v>26</v>
      </c>
    </row>
    <row r="16" spans="1:18" ht="10.5" customHeight="1" thickBot="1">
      <c r="A16" s="187"/>
      <c r="B16" s="187"/>
      <c r="C16" s="33" t="s">
        <v>1001</v>
      </c>
      <c r="D16" s="111" t="s">
        <v>1002</v>
      </c>
      <c r="E16" s="478"/>
      <c r="F16" s="22">
        <v>6000</v>
      </c>
      <c r="G16" s="3"/>
      <c r="H16" s="19">
        <f t="shared" si="0"/>
        <v>298794</v>
      </c>
      <c r="I16" s="19"/>
      <c r="L16" s="26"/>
      <c r="M16" s="553">
        <v>20300</v>
      </c>
      <c r="N16" s="426"/>
      <c r="O16" s="427" t="s">
        <v>166</v>
      </c>
      <c r="P16" s="423">
        <f>SUM(P5:P15)</f>
        <v>341696</v>
      </c>
      <c r="Q16" s="428" t="s">
        <v>584</v>
      </c>
      <c r="R16" s="423">
        <f>SUM(R5:R15)</f>
        <v>341696</v>
      </c>
    </row>
    <row r="17" spans="1:18" ht="10.5" customHeight="1" thickBot="1">
      <c r="A17" s="187"/>
      <c r="B17" s="187"/>
      <c r="C17" s="33" t="s">
        <v>265</v>
      </c>
      <c r="D17" s="111" t="s">
        <v>1003</v>
      </c>
      <c r="E17" s="478"/>
      <c r="F17" s="22">
        <v>6000</v>
      </c>
      <c r="G17" s="182"/>
      <c r="H17" s="19">
        <f t="shared" si="0"/>
        <v>292794</v>
      </c>
      <c r="I17" s="19"/>
      <c r="L17" s="385">
        <v>3500</v>
      </c>
      <c r="N17" s="429"/>
      <c r="O17" s="430" t="s">
        <v>135</v>
      </c>
      <c r="P17" s="306">
        <f>H95</f>
        <v>186388</v>
      </c>
      <c r="Q17" s="431">
        <f>+P16-P17</f>
        <v>155308</v>
      </c>
      <c r="R17" s="420"/>
    </row>
    <row r="18" spans="1:16" ht="10.5" customHeight="1">
      <c r="A18" s="187"/>
      <c r="B18" s="187"/>
      <c r="C18" s="33" t="s">
        <v>229</v>
      </c>
      <c r="D18" s="111" t="s">
        <v>1004</v>
      </c>
      <c r="E18" s="478"/>
      <c r="F18" s="22">
        <v>4150</v>
      </c>
      <c r="G18" s="182"/>
      <c r="H18" s="19">
        <f t="shared" si="0"/>
        <v>288644</v>
      </c>
      <c r="I18" s="19"/>
      <c r="L18" s="26">
        <v>3500</v>
      </c>
      <c r="O18" s="345"/>
      <c r="P18" s="345"/>
    </row>
    <row r="19" spans="1:16" ht="10.5" customHeight="1">
      <c r="A19" s="187"/>
      <c r="B19" s="187"/>
      <c r="C19" s="33" t="s">
        <v>693</v>
      </c>
      <c r="D19" s="111" t="s">
        <v>957</v>
      </c>
      <c r="E19" s="478"/>
      <c r="F19" s="22">
        <v>17900</v>
      </c>
      <c r="G19" s="182"/>
      <c r="H19" s="19">
        <f t="shared" si="0"/>
        <v>270744</v>
      </c>
      <c r="I19" s="19"/>
      <c r="L19" s="345"/>
      <c r="O19" s="345"/>
      <c r="P19" s="132"/>
    </row>
    <row r="20" spans="1:16" ht="10.5" customHeight="1">
      <c r="A20" s="187"/>
      <c r="B20" s="187"/>
      <c r="C20" s="33" t="s">
        <v>485</v>
      </c>
      <c r="D20" s="111" t="s">
        <v>935</v>
      </c>
      <c r="E20" s="478"/>
      <c r="F20" s="22">
        <v>5000</v>
      </c>
      <c r="G20" s="182"/>
      <c r="H20" s="19">
        <f t="shared" si="0"/>
        <v>265744</v>
      </c>
      <c r="I20" s="19"/>
      <c r="L20" s="369">
        <f>20000-11840</f>
        <v>8160</v>
      </c>
      <c r="O20" s="345"/>
      <c r="P20" s="132"/>
    </row>
    <row r="21" spans="1:16" ht="10.5" customHeight="1">
      <c r="A21" s="187"/>
      <c r="B21" s="187"/>
      <c r="C21" s="33" t="s">
        <v>221</v>
      </c>
      <c r="D21" s="111" t="s">
        <v>773</v>
      </c>
      <c r="E21" s="478"/>
      <c r="F21" s="22">
        <v>3600</v>
      </c>
      <c r="G21" s="182"/>
      <c r="H21" s="19">
        <f t="shared" si="0"/>
        <v>262144</v>
      </c>
      <c r="I21" s="19"/>
      <c r="J21" s="183"/>
      <c r="K21" s="366"/>
      <c r="L21" s="434"/>
      <c r="M21" s="436"/>
      <c r="N21" s="366"/>
      <c r="O21" s="366"/>
      <c r="P21" s="132"/>
    </row>
    <row r="22" spans="1:16" ht="10.5" customHeight="1">
      <c r="A22" s="187"/>
      <c r="B22" s="187"/>
      <c r="C22" s="33" t="s">
        <v>231</v>
      </c>
      <c r="D22" s="111" t="s">
        <v>732</v>
      </c>
      <c r="E22" s="478"/>
      <c r="F22" s="22">
        <v>978</v>
      </c>
      <c r="G22" s="182"/>
      <c r="H22" s="19">
        <f t="shared" si="0"/>
        <v>261166</v>
      </c>
      <c r="I22" s="19"/>
      <c r="J22" s="183"/>
      <c r="K22" s="366"/>
      <c r="L22" s="339"/>
      <c r="M22" s="366"/>
      <c r="N22" s="339"/>
      <c r="O22" s="339"/>
      <c r="P22" s="132"/>
    </row>
    <row r="23" spans="1:16" ht="10.5" customHeight="1">
      <c r="A23" s="187"/>
      <c r="B23" s="187">
        <v>41343</v>
      </c>
      <c r="C23" s="33" t="s">
        <v>588</v>
      </c>
      <c r="D23" s="111" t="s">
        <v>492</v>
      </c>
      <c r="E23" s="478"/>
      <c r="F23" s="22">
        <v>1600</v>
      </c>
      <c r="G23" s="182"/>
      <c r="H23" s="19">
        <f t="shared" si="0"/>
        <v>259566</v>
      </c>
      <c r="I23" s="19"/>
      <c r="J23" s="385"/>
      <c r="K23" s="366"/>
      <c r="L23" s="339"/>
      <c r="M23" s="366"/>
      <c r="N23" s="339"/>
      <c r="O23" s="339"/>
      <c r="P23" s="345"/>
    </row>
    <row r="24" spans="1:15" ht="10.5" customHeight="1">
      <c r="A24" s="187"/>
      <c r="B24" s="187"/>
      <c r="C24" s="33" t="s">
        <v>662</v>
      </c>
      <c r="D24" s="111" t="s">
        <v>530</v>
      </c>
      <c r="E24" s="478"/>
      <c r="F24" s="22">
        <v>10000</v>
      </c>
      <c r="G24" s="182"/>
      <c r="H24" s="19">
        <f t="shared" si="0"/>
        <v>249566</v>
      </c>
      <c r="I24" s="19"/>
      <c r="K24" s="366"/>
      <c r="L24" s="339"/>
      <c r="M24" s="26">
        <v>6408</v>
      </c>
      <c r="N24" s="339"/>
      <c r="O24" s="339"/>
    </row>
    <row r="25" spans="1:15" ht="10.5" customHeight="1">
      <c r="A25" s="187"/>
      <c r="B25" s="187"/>
      <c r="C25" s="33" t="s">
        <v>485</v>
      </c>
      <c r="D25" s="111" t="s">
        <v>1016</v>
      </c>
      <c r="E25" s="478"/>
      <c r="F25" s="22">
        <v>15000</v>
      </c>
      <c r="G25" s="182"/>
      <c r="H25" s="19">
        <f t="shared" si="0"/>
        <v>234566</v>
      </c>
      <c r="I25" s="19"/>
      <c r="J25" s="26"/>
      <c r="K25" s="366"/>
      <c r="L25" s="339"/>
      <c r="M25" s="366"/>
      <c r="N25" s="339"/>
      <c r="O25" s="339"/>
    </row>
    <row r="26" spans="1:15" ht="10.5" customHeight="1">
      <c r="A26" s="187"/>
      <c r="B26" s="187">
        <v>41709</v>
      </c>
      <c r="C26" s="33" t="s">
        <v>265</v>
      </c>
      <c r="D26" s="111" t="s">
        <v>1019</v>
      </c>
      <c r="E26" s="478"/>
      <c r="F26" s="22">
        <v>3000</v>
      </c>
      <c r="G26" s="182"/>
      <c r="H26" s="19">
        <f t="shared" si="0"/>
        <v>231566</v>
      </c>
      <c r="I26" s="19"/>
      <c r="J26" s="26"/>
      <c r="K26" s="366"/>
      <c r="L26" s="339"/>
      <c r="M26" s="366"/>
      <c r="N26" s="339"/>
      <c r="O26" s="339"/>
    </row>
    <row r="27" spans="1:15" ht="10.5" customHeight="1">
      <c r="A27" s="111"/>
      <c r="B27" s="188">
        <v>41710</v>
      </c>
      <c r="C27" s="191" t="s">
        <v>221</v>
      </c>
      <c r="D27" s="191" t="s">
        <v>189</v>
      </c>
      <c r="E27" s="182"/>
      <c r="F27" s="529">
        <v>4380</v>
      </c>
      <c r="G27" s="182"/>
      <c r="H27" s="19">
        <f t="shared" si="0"/>
        <v>227186</v>
      </c>
      <c r="I27" s="19"/>
      <c r="J27" s="540"/>
      <c r="K27" s="366"/>
      <c r="L27" s="339"/>
      <c r="M27" s="366"/>
      <c r="N27" s="339"/>
      <c r="O27" s="339"/>
    </row>
    <row r="28" spans="1:12" ht="10.5" customHeight="1">
      <c r="A28" s="187"/>
      <c r="B28" s="187"/>
      <c r="C28" s="191" t="s">
        <v>832</v>
      </c>
      <c r="D28" s="475" t="s">
        <v>1027</v>
      </c>
      <c r="E28" s="3"/>
      <c r="F28" s="22">
        <v>8990</v>
      </c>
      <c r="G28" s="3"/>
      <c r="H28" s="19">
        <f t="shared" si="0"/>
        <v>218196</v>
      </c>
      <c r="I28" s="19"/>
      <c r="J28" s="540"/>
      <c r="L28" s="445"/>
    </row>
    <row r="29" spans="1:13" ht="10.5" customHeight="1">
      <c r="A29" s="187"/>
      <c r="B29" s="187"/>
      <c r="C29" s="191" t="s">
        <v>229</v>
      </c>
      <c r="D29" s="475" t="s">
        <v>521</v>
      </c>
      <c r="E29" s="340">
        <v>15000</v>
      </c>
      <c r="F29" s="55">
        <v>15000</v>
      </c>
      <c r="G29" s="293"/>
      <c r="H29" s="19">
        <f t="shared" si="0"/>
        <v>218196</v>
      </c>
      <c r="I29" s="19"/>
      <c r="L29" s="445"/>
      <c r="M29" s="540">
        <v>2628</v>
      </c>
    </row>
    <row r="30" spans="1:17" ht="10.5" customHeight="1">
      <c r="A30" s="187"/>
      <c r="B30" s="187"/>
      <c r="C30" s="191" t="s">
        <v>290</v>
      </c>
      <c r="D30" s="475" t="s">
        <v>1028</v>
      </c>
      <c r="E30" s="183"/>
      <c r="F30" s="22">
        <v>6170</v>
      </c>
      <c r="G30" s="3"/>
      <c r="H30" s="19">
        <f t="shared" si="0"/>
        <v>212026</v>
      </c>
      <c r="I30" s="19"/>
      <c r="L30" s="445"/>
      <c r="M30" s="554">
        <v>15740</v>
      </c>
      <c r="Q30" s="521"/>
    </row>
    <row r="31" spans="1:12" ht="10.5" customHeight="1">
      <c r="A31" s="187"/>
      <c r="B31" s="187"/>
      <c r="C31" s="191" t="s">
        <v>225</v>
      </c>
      <c r="D31" s="475" t="s">
        <v>1029</v>
      </c>
      <c r="E31" s="183"/>
      <c r="F31" s="55">
        <v>3000</v>
      </c>
      <c r="G31" s="552"/>
      <c r="H31" s="19">
        <f t="shared" si="0"/>
        <v>209026</v>
      </c>
      <c r="I31" s="19"/>
      <c r="J31" s="540"/>
      <c r="L31" s="445"/>
    </row>
    <row r="32" spans="1:12" ht="10.5" customHeight="1">
      <c r="A32" s="187"/>
      <c r="B32" s="187"/>
      <c r="C32" s="191" t="s">
        <v>223</v>
      </c>
      <c r="D32" s="475" t="s">
        <v>791</v>
      </c>
      <c r="E32" s="183"/>
      <c r="F32" s="22">
        <v>3000</v>
      </c>
      <c r="G32" s="3"/>
      <c r="H32" s="19">
        <f t="shared" si="0"/>
        <v>206026</v>
      </c>
      <c r="I32" s="527"/>
      <c r="J32" s="540"/>
      <c r="L32" s="445"/>
    </row>
    <row r="33" spans="1:18" ht="10.5" customHeight="1">
      <c r="A33" s="187"/>
      <c r="B33" s="187">
        <v>41711</v>
      </c>
      <c r="C33" s="191" t="s">
        <v>221</v>
      </c>
      <c r="D33" s="475" t="s">
        <v>189</v>
      </c>
      <c r="E33" s="183"/>
      <c r="F33" s="22">
        <v>2190</v>
      </c>
      <c r="G33" s="3"/>
      <c r="H33" s="19">
        <f t="shared" si="0"/>
        <v>203836</v>
      </c>
      <c r="I33" s="407"/>
      <c r="J33" s="540"/>
      <c r="L33" s="483"/>
      <c r="M33" s="345"/>
      <c r="N33" s="345"/>
      <c r="O33" s="345"/>
      <c r="P33" s="345"/>
      <c r="Q33" s="345"/>
      <c r="R33" s="345"/>
    </row>
    <row r="34" spans="1:18" ht="10.5" customHeight="1">
      <c r="A34" s="187"/>
      <c r="B34" s="187">
        <v>41712</v>
      </c>
      <c r="C34" s="191" t="s">
        <v>681</v>
      </c>
      <c r="D34" s="475" t="s">
        <v>1030</v>
      </c>
      <c r="E34" s="478"/>
      <c r="F34" s="22">
        <v>4900</v>
      </c>
      <c r="G34" s="3"/>
      <c r="H34" s="19">
        <f t="shared" si="0"/>
        <v>198936</v>
      </c>
      <c r="I34" s="407"/>
      <c r="J34" s="540"/>
      <c r="L34" s="482">
        <v>500000</v>
      </c>
      <c r="M34" s="433"/>
      <c r="N34" s="366"/>
      <c r="O34" s="345"/>
      <c r="P34" s="433"/>
      <c r="Q34" s="433"/>
      <c r="R34" s="433"/>
    </row>
    <row r="35" spans="1:18" ht="10.5" customHeight="1">
      <c r="A35" s="187"/>
      <c r="B35" s="187"/>
      <c r="C35" s="191" t="s">
        <v>231</v>
      </c>
      <c r="D35" s="475" t="s">
        <v>1031</v>
      </c>
      <c r="E35" s="478"/>
      <c r="F35" s="22">
        <v>6250</v>
      </c>
      <c r="G35" s="3"/>
      <c r="H35" s="19">
        <f t="shared" si="0"/>
        <v>192686</v>
      </c>
      <c r="I35" s="407"/>
      <c r="L35" s="483">
        <v>70000</v>
      </c>
      <c r="M35" s="554">
        <v>28205</v>
      </c>
      <c r="N35" s="345"/>
      <c r="O35" s="345"/>
      <c r="P35" s="528"/>
      <c r="Q35" s="338"/>
      <c r="R35" s="400"/>
    </row>
    <row r="36" spans="1:18" ht="10.5" customHeight="1">
      <c r="A36" s="187"/>
      <c r="B36" s="187"/>
      <c r="C36" s="191" t="s">
        <v>222</v>
      </c>
      <c r="D36" s="475" t="s">
        <v>1032</v>
      </c>
      <c r="E36" s="478"/>
      <c r="F36" s="22">
        <v>6000</v>
      </c>
      <c r="G36" s="3"/>
      <c r="H36" s="19">
        <f t="shared" si="0"/>
        <v>186686</v>
      </c>
      <c r="I36" s="407"/>
      <c r="J36" s="540"/>
      <c r="L36" s="483"/>
      <c r="M36" s="400"/>
      <c r="N36" s="345"/>
      <c r="O36" s="345"/>
      <c r="P36" s="528"/>
      <c r="Q36" s="338"/>
      <c r="R36" s="400"/>
    </row>
    <row r="37" spans="1:18" ht="10.5" customHeight="1">
      <c r="A37" s="187"/>
      <c r="B37" s="187"/>
      <c r="C37" s="191" t="s">
        <v>842</v>
      </c>
      <c r="D37" s="475" t="s">
        <v>1033</v>
      </c>
      <c r="E37" s="478"/>
      <c r="F37" s="22">
        <v>6380</v>
      </c>
      <c r="G37" s="3"/>
      <c r="H37" s="19">
        <f t="shared" si="0"/>
        <v>180306</v>
      </c>
      <c r="I37" s="407"/>
      <c r="J37" s="540"/>
      <c r="L37" s="483"/>
      <c r="M37" s="400"/>
      <c r="N37" s="345"/>
      <c r="O37" s="345"/>
      <c r="P37" s="528"/>
      <c r="Q37" s="338"/>
      <c r="R37" s="400"/>
    </row>
    <row r="38" spans="1:18" ht="10.5" customHeight="1">
      <c r="A38" s="187"/>
      <c r="B38" s="187">
        <v>41715</v>
      </c>
      <c r="C38" s="191" t="s">
        <v>223</v>
      </c>
      <c r="D38" s="475" t="s">
        <v>1034</v>
      </c>
      <c r="E38" s="478"/>
      <c r="F38" s="55">
        <v>3000</v>
      </c>
      <c r="G38" s="552"/>
      <c r="H38" s="19">
        <f t="shared" si="0"/>
        <v>177306</v>
      </c>
      <c r="I38" s="407"/>
      <c r="J38" s="540"/>
      <c r="L38" s="483"/>
      <c r="M38" s="400"/>
      <c r="N38" s="554">
        <v>49761</v>
      </c>
      <c r="O38" s="345"/>
      <c r="P38" s="528"/>
      <c r="Q38" s="338"/>
      <c r="R38" s="400"/>
    </row>
    <row r="39" spans="1:18" ht="10.5" customHeight="1">
      <c r="A39" s="187"/>
      <c r="B39" s="187"/>
      <c r="C39" s="191" t="s">
        <v>221</v>
      </c>
      <c r="D39" s="475" t="s">
        <v>1035</v>
      </c>
      <c r="E39" s="478"/>
      <c r="F39" s="22">
        <v>3600</v>
      </c>
      <c r="G39" s="3"/>
      <c r="H39" s="19">
        <f t="shared" si="0"/>
        <v>173706</v>
      </c>
      <c r="I39" s="407"/>
      <c r="J39" s="540"/>
      <c r="L39" s="483"/>
      <c r="M39" s="400"/>
      <c r="N39" s="345"/>
      <c r="O39" s="345"/>
      <c r="P39" s="528"/>
      <c r="Q39" s="338"/>
      <c r="R39" s="400"/>
    </row>
    <row r="40" spans="1:18" ht="10.5" customHeight="1">
      <c r="A40" s="187"/>
      <c r="B40" s="187"/>
      <c r="C40" s="191" t="s">
        <v>463</v>
      </c>
      <c r="D40" s="475" t="s">
        <v>1036</v>
      </c>
      <c r="E40" s="478"/>
      <c r="F40" s="55">
        <v>2250</v>
      </c>
      <c r="G40" s="3"/>
      <c r="H40" s="19">
        <f t="shared" si="0"/>
        <v>171456</v>
      </c>
      <c r="I40" s="407"/>
      <c r="J40" s="540"/>
      <c r="L40" s="483"/>
      <c r="M40" s="400"/>
      <c r="N40" s="345"/>
      <c r="O40" s="345"/>
      <c r="P40" s="528"/>
      <c r="Q40" s="338"/>
      <c r="R40" s="400"/>
    </row>
    <row r="41" spans="1:18" ht="10.5" customHeight="1">
      <c r="A41" s="187"/>
      <c r="B41" s="187"/>
      <c r="C41" s="111" t="s">
        <v>221</v>
      </c>
      <c r="D41" s="111" t="s">
        <v>189</v>
      </c>
      <c r="E41" s="478"/>
      <c r="F41" s="22">
        <v>2628</v>
      </c>
      <c r="G41" s="3"/>
      <c r="H41" s="19">
        <f t="shared" si="0"/>
        <v>168828</v>
      </c>
      <c r="I41" s="407"/>
      <c r="K41" s="15" t="s">
        <v>1065</v>
      </c>
      <c r="L41" s="483"/>
      <c r="M41" s="554">
        <v>21556</v>
      </c>
      <c r="N41" s="345"/>
      <c r="O41" s="345"/>
      <c r="P41" s="528"/>
      <c r="Q41" s="338"/>
      <c r="R41" s="400"/>
    </row>
    <row r="42" spans="1:18" ht="10.5" customHeight="1">
      <c r="A42" s="187"/>
      <c r="B42" s="535">
        <v>41715</v>
      </c>
      <c r="C42" s="536" t="s">
        <v>104</v>
      </c>
      <c r="D42" s="536" t="s">
        <v>1037</v>
      </c>
      <c r="E42" s="537"/>
      <c r="F42" s="538">
        <v>1800</v>
      </c>
      <c r="G42" s="539"/>
      <c r="H42" s="19">
        <f t="shared" si="0"/>
        <v>167028</v>
      </c>
      <c r="I42" s="407"/>
      <c r="J42" s="540"/>
      <c r="L42" s="483"/>
      <c r="M42" s="400"/>
      <c r="N42" s="345"/>
      <c r="O42" s="345"/>
      <c r="P42" s="528"/>
      <c r="Q42" s="338"/>
      <c r="R42" s="400"/>
    </row>
    <row r="43" spans="1:18" ht="10.5" customHeight="1">
      <c r="A43" s="187"/>
      <c r="B43" s="535">
        <v>41716</v>
      </c>
      <c r="C43" s="536" t="s">
        <v>1038</v>
      </c>
      <c r="D43" s="536" t="s">
        <v>1039</v>
      </c>
      <c r="E43" s="537"/>
      <c r="F43" s="540">
        <v>33000</v>
      </c>
      <c r="G43" s="539"/>
      <c r="H43" s="19">
        <f t="shared" si="0"/>
        <v>134028</v>
      </c>
      <c r="I43" s="407"/>
      <c r="J43" s="339"/>
      <c r="L43" s="483"/>
      <c r="M43" s="400"/>
      <c r="N43" s="345"/>
      <c r="O43" s="345"/>
      <c r="P43" s="528"/>
      <c r="Q43" s="338"/>
      <c r="R43" s="400"/>
    </row>
    <row r="44" spans="1:18" ht="10.5" customHeight="1">
      <c r="A44" s="397"/>
      <c r="B44" s="535">
        <v>41716</v>
      </c>
      <c r="C44" s="548" t="s">
        <v>1040</v>
      </c>
      <c r="D44" s="548" t="s">
        <v>1042</v>
      </c>
      <c r="E44" s="543"/>
      <c r="F44" s="540">
        <v>14130</v>
      </c>
      <c r="G44" s="539"/>
      <c r="H44" s="19">
        <f t="shared" si="0"/>
        <v>119898</v>
      </c>
      <c r="I44" s="407"/>
      <c r="J44" s="339"/>
      <c r="L44" s="483"/>
      <c r="M44" s="400"/>
      <c r="N44" s="554">
        <v>16026</v>
      </c>
      <c r="O44" s="345"/>
      <c r="P44" s="528"/>
      <c r="Q44" s="338"/>
      <c r="R44" s="400"/>
    </row>
    <row r="45" spans="1:18" ht="10.5" customHeight="1">
      <c r="A45" s="397"/>
      <c r="B45" s="535">
        <v>41716</v>
      </c>
      <c r="C45" s="548" t="s">
        <v>1040</v>
      </c>
      <c r="D45" s="548" t="s">
        <v>1045</v>
      </c>
      <c r="E45" s="543"/>
      <c r="F45" s="540">
        <v>3530</v>
      </c>
      <c r="G45" s="539"/>
      <c r="H45" s="19">
        <f t="shared" si="0"/>
        <v>116368</v>
      </c>
      <c r="I45" s="407"/>
      <c r="L45" s="483"/>
      <c r="M45" s="555">
        <v>4800</v>
      </c>
      <c r="N45" s="345"/>
      <c r="O45" s="345"/>
      <c r="P45" s="528"/>
      <c r="Q45" s="338"/>
      <c r="R45" s="400"/>
    </row>
    <row r="46" spans="1:18" ht="10.5" customHeight="1">
      <c r="A46" s="397"/>
      <c r="B46" s="535">
        <v>41716</v>
      </c>
      <c r="C46" s="548" t="s">
        <v>681</v>
      </c>
      <c r="D46" s="548" t="s">
        <v>1041</v>
      </c>
      <c r="E46" s="543"/>
      <c r="F46" s="540">
        <v>4550</v>
      </c>
      <c r="G46" s="539"/>
      <c r="H46" s="19">
        <f t="shared" si="0"/>
        <v>111818</v>
      </c>
      <c r="I46" s="407"/>
      <c r="L46" s="483"/>
      <c r="M46" s="555">
        <v>2190</v>
      </c>
      <c r="N46" s="345"/>
      <c r="O46" s="345"/>
      <c r="P46" s="528"/>
      <c r="Q46" s="338"/>
      <c r="R46" s="400"/>
    </row>
    <row r="47" spans="1:18" ht="10.5" customHeight="1">
      <c r="A47" s="397"/>
      <c r="B47" s="535">
        <v>41716</v>
      </c>
      <c r="C47" s="548" t="s">
        <v>1043</v>
      </c>
      <c r="D47" s="548" t="s">
        <v>1044</v>
      </c>
      <c r="E47" s="537"/>
      <c r="F47" s="55">
        <v>20300</v>
      </c>
      <c r="G47" s="539"/>
      <c r="H47" s="19">
        <f t="shared" si="0"/>
        <v>91518</v>
      </c>
      <c r="I47" s="407"/>
      <c r="J47" s="339"/>
      <c r="L47" s="483"/>
      <c r="M47" s="400"/>
      <c r="N47" s="345"/>
      <c r="O47" s="345"/>
      <c r="P47" s="528"/>
      <c r="Q47" s="338"/>
      <c r="R47" s="400"/>
    </row>
    <row r="48" spans="1:18" ht="10.5" customHeight="1">
      <c r="A48" s="397"/>
      <c r="B48" s="535">
        <v>41716</v>
      </c>
      <c r="C48" s="548" t="s">
        <v>910</v>
      </c>
      <c r="D48" s="548" t="s">
        <v>416</v>
      </c>
      <c r="E48" s="543"/>
      <c r="F48" s="540">
        <v>6000</v>
      </c>
      <c r="G48" s="539"/>
      <c r="H48" s="19">
        <f t="shared" si="0"/>
        <v>85518</v>
      </c>
      <c r="I48" s="407"/>
      <c r="J48" s="339"/>
      <c r="L48" s="483"/>
      <c r="M48" s="400"/>
      <c r="N48" s="345"/>
      <c r="O48" s="345"/>
      <c r="P48" s="528"/>
      <c r="Q48" s="338"/>
      <c r="R48" s="400"/>
    </row>
    <row r="49" spans="1:18" ht="10.5" customHeight="1">
      <c r="A49" s="397"/>
      <c r="B49" s="549">
        <v>41717</v>
      </c>
      <c r="C49" s="548" t="s">
        <v>646</v>
      </c>
      <c r="D49" s="542" t="s">
        <v>416</v>
      </c>
      <c r="E49" s="543"/>
      <c r="F49" s="540">
        <v>2990</v>
      </c>
      <c r="G49" s="539"/>
      <c r="H49" s="19">
        <f t="shared" si="0"/>
        <v>82528</v>
      </c>
      <c r="I49" s="407"/>
      <c r="J49" s="339"/>
      <c r="L49" s="483"/>
      <c r="M49" s="556">
        <v>70550</v>
      </c>
      <c r="N49" s="345"/>
      <c r="O49" s="345"/>
      <c r="P49" s="528"/>
      <c r="Q49" s="338"/>
      <c r="R49" s="400"/>
    </row>
    <row r="50" spans="1:18" ht="10.5" customHeight="1">
      <c r="A50" s="397"/>
      <c r="B50" s="541">
        <v>41717</v>
      </c>
      <c r="C50" s="542" t="s">
        <v>1046</v>
      </c>
      <c r="D50" s="542"/>
      <c r="E50" s="543">
        <v>18588</v>
      </c>
      <c r="F50" s="540"/>
      <c r="G50" s="539"/>
      <c r="H50" s="19">
        <f t="shared" si="0"/>
        <v>101116</v>
      </c>
      <c r="I50" s="407"/>
      <c r="J50" s="339"/>
      <c r="L50" s="483"/>
      <c r="M50" s="400"/>
      <c r="N50" s="345"/>
      <c r="O50" s="345"/>
      <c r="P50" s="528"/>
      <c r="Q50" s="338"/>
      <c r="R50" s="400"/>
    </row>
    <row r="51" spans="1:18" ht="10.5" customHeight="1">
      <c r="A51" s="397"/>
      <c r="B51" s="541">
        <v>41717</v>
      </c>
      <c r="C51" s="542" t="s">
        <v>1047</v>
      </c>
      <c r="D51" s="542"/>
      <c r="E51" s="543">
        <v>198594</v>
      </c>
      <c r="F51" s="540"/>
      <c r="G51" s="539"/>
      <c r="H51" s="19">
        <f t="shared" si="0"/>
        <v>299710</v>
      </c>
      <c r="I51" s="407"/>
      <c r="J51" s="339"/>
      <c r="L51" s="483"/>
      <c r="M51" s="556">
        <v>40000</v>
      </c>
      <c r="N51" s="345"/>
      <c r="O51" s="345"/>
      <c r="P51" s="528"/>
      <c r="Q51" s="338"/>
      <c r="R51" s="400"/>
    </row>
    <row r="52" spans="1:18" ht="10.5" customHeight="1">
      <c r="A52" s="397"/>
      <c r="B52" s="549">
        <v>41718</v>
      </c>
      <c r="C52" s="548" t="s">
        <v>407</v>
      </c>
      <c r="D52" s="548"/>
      <c r="E52" s="550"/>
      <c r="F52" s="540">
        <v>6000</v>
      </c>
      <c r="G52" s="539"/>
      <c r="H52" s="19">
        <f t="shared" si="0"/>
        <v>293710</v>
      </c>
      <c r="I52" s="407"/>
      <c r="J52" s="339"/>
      <c r="L52" s="483"/>
      <c r="M52" s="400"/>
      <c r="N52" s="345"/>
      <c r="O52" s="345"/>
      <c r="P52" s="528"/>
      <c r="Q52" s="338"/>
      <c r="R52" s="400"/>
    </row>
    <row r="53" spans="1:18" ht="10.5" customHeight="1">
      <c r="A53" s="397"/>
      <c r="B53" s="549">
        <v>41718</v>
      </c>
      <c r="C53" s="548" t="s">
        <v>264</v>
      </c>
      <c r="D53" s="548"/>
      <c r="E53" s="550"/>
      <c r="F53" s="540">
        <v>6000</v>
      </c>
      <c r="G53" s="539"/>
      <c r="H53" s="19">
        <f t="shared" si="0"/>
        <v>287710</v>
      </c>
      <c r="I53" s="407"/>
      <c r="J53" s="339"/>
      <c r="L53" s="483"/>
      <c r="M53" s="400"/>
      <c r="N53" s="556">
        <v>65494</v>
      </c>
      <c r="O53" s="345"/>
      <c r="P53" s="528"/>
      <c r="Q53" s="338"/>
      <c r="R53" s="400"/>
    </row>
    <row r="54" spans="1:18" ht="10.5" customHeight="1" thickBot="1">
      <c r="A54" s="397"/>
      <c r="B54" s="549"/>
      <c r="C54" s="548" t="s">
        <v>1048</v>
      </c>
      <c r="D54" s="548"/>
      <c r="E54" s="550"/>
      <c r="F54" s="540">
        <v>6000</v>
      </c>
      <c r="G54" s="539"/>
      <c r="H54" s="19">
        <f t="shared" si="0"/>
        <v>281710</v>
      </c>
      <c r="I54" s="407"/>
      <c r="J54" s="339"/>
      <c r="L54" s="483"/>
      <c r="M54" s="400"/>
      <c r="N54" s="345"/>
      <c r="O54" s="345"/>
      <c r="P54" s="528"/>
      <c r="Q54" s="338"/>
      <c r="R54" s="400"/>
    </row>
    <row r="55" spans="1:18" ht="10.5" customHeight="1" thickBot="1">
      <c r="A55" s="397"/>
      <c r="B55" s="549"/>
      <c r="C55" s="548" t="s">
        <v>1049</v>
      </c>
      <c r="D55" s="548"/>
      <c r="E55" s="550"/>
      <c r="F55" s="540">
        <v>6000</v>
      </c>
      <c r="G55" s="539"/>
      <c r="H55" s="19">
        <f t="shared" si="0"/>
        <v>275710</v>
      </c>
      <c r="I55" s="407"/>
      <c r="J55" s="526">
        <f>SUM(J2:J52)</f>
        <v>213612</v>
      </c>
      <c r="L55" s="483"/>
      <c r="M55" s="400"/>
      <c r="N55" s="345"/>
      <c r="O55" s="345"/>
      <c r="P55" s="528"/>
      <c r="Q55" s="338"/>
      <c r="R55" s="400"/>
    </row>
    <row r="56" spans="1:18" ht="10.5" customHeight="1">
      <c r="A56" s="397"/>
      <c r="B56" s="549"/>
      <c r="C56" s="548" t="s">
        <v>221</v>
      </c>
      <c r="D56" s="548"/>
      <c r="E56" s="550"/>
      <c r="F56" s="540">
        <v>6408</v>
      </c>
      <c r="G56" s="539"/>
      <c r="H56" s="19">
        <f t="shared" si="0"/>
        <v>269302</v>
      </c>
      <c r="I56" s="407"/>
      <c r="J56" s="339"/>
      <c r="L56" s="483"/>
      <c r="M56" s="400"/>
      <c r="N56" s="345"/>
      <c r="O56" s="345"/>
      <c r="P56" s="528"/>
      <c r="Q56" s="338"/>
      <c r="R56" s="400"/>
    </row>
    <row r="57" spans="1:18" ht="10.5" customHeight="1">
      <c r="A57" s="397"/>
      <c r="B57" s="549"/>
      <c r="C57" s="548" t="s">
        <v>1051</v>
      </c>
      <c r="D57" s="548"/>
      <c r="E57" s="550"/>
      <c r="F57" s="540">
        <v>24990</v>
      </c>
      <c r="G57" s="539"/>
      <c r="H57" s="19">
        <f t="shared" si="0"/>
        <v>244312</v>
      </c>
      <c r="I57" s="407"/>
      <c r="J57" s="339"/>
      <c r="L57" s="483"/>
      <c r="M57" s="400"/>
      <c r="N57" s="345"/>
      <c r="O57" s="345"/>
      <c r="P57" s="528"/>
      <c r="Q57" s="338"/>
      <c r="R57" s="400"/>
    </row>
    <row r="58" spans="1:18" ht="10.5" customHeight="1">
      <c r="A58" s="397"/>
      <c r="B58" s="549"/>
      <c r="C58" s="548" t="s">
        <v>930</v>
      </c>
      <c r="D58" s="548" t="s">
        <v>1059</v>
      </c>
      <c r="E58" s="550"/>
      <c r="F58" s="540">
        <v>10140</v>
      </c>
      <c r="G58" s="539"/>
      <c r="H58" s="19">
        <f t="shared" si="0"/>
        <v>234172</v>
      </c>
      <c r="I58" s="407"/>
      <c r="J58" s="339"/>
      <c r="L58" s="483"/>
      <c r="M58" s="400"/>
      <c r="N58" s="345"/>
      <c r="O58" s="345"/>
      <c r="P58" s="528"/>
      <c r="Q58" s="338"/>
      <c r="R58" s="400"/>
    </row>
    <row r="59" spans="1:18" ht="10.5" customHeight="1">
      <c r="A59" s="397"/>
      <c r="B59" s="549"/>
      <c r="C59" s="548" t="s">
        <v>930</v>
      </c>
      <c r="D59" s="548" t="s">
        <v>1056</v>
      </c>
      <c r="E59" s="550"/>
      <c r="F59" s="540">
        <v>10080</v>
      </c>
      <c r="G59" s="539"/>
      <c r="H59" s="19">
        <f t="shared" si="0"/>
        <v>224092</v>
      </c>
      <c r="I59" s="407"/>
      <c r="J59" s="339"/>
      <c r="L59" s="483"/>
      <c r="M59" s="400"/>
      <c r="N59" s="345"/>
      <c r="O59" s="345"/>
      <c r="P59" s="528"/>
      <c r="Q59" s="338"/>
      <c r="R59" s="400"/>
    </row>
    <row r="60" spans="1:18" ht="10.5" customHeight="1">
      <c r="A60" s="397"/>
      <c r="B60" s="549"/>
      <c r="C60" s="548" t="s">
        <v>930</v>
      </c>
      <c r="D60" s="548" t="s">
        <v>1058</v>
      </c>
      <c r="E60" s="550"/>
      <c r="F60" s="540">
        <v>27990</v>
      </c>
      <c r="G60" s="539"/>
      <c r="H60" s="19">
        <f t="shared" si="0"/>
        <v>196102</v>
      </c>
      <c r="I60" s="407"/>
      <c r="J60" s="339"/>
      <c r="L60" s="483"/>
      <c r="M60" s="400"/>
      <c r="N60" s="345"/>
      <c r="O60" s="345"/>
      <c r="P60" s="528"/>
      <c r="Q60" s="338"/>
      <c r="R60" s="400"/>
    </row>
    <row r="61" spans="1:18" ht="10.5" customHeight="1">
      <c r="A61" s="397"/>
      <c r="B61" s="549"/>
      <c r="C61" s="548" t="s">
        <v>221</v>
      </c>
      <c r="D61" s="548" t="s">
        <v>189</v>
      </c>
      <c r="E61" s="550"/>
      <c r="F61" s="540">
        <v>2628</v>
      </c>
      <c r="G61" s="539"/>
      <c r="H61" s="19">
        <f t="shared" si="0"/>
        <v>193474</v>
      </c>
      <c r="I61" s="407"/>
      <c r="J61" s="339"/>
      <c r="L61" s="483"/>
      <c r="M61" s="400"/>
      <c r="N61" s="345">
        <v>168000</v>
      </c>
      <c r="O61" s="345"/>
      <c r="P61" s="528"/>
      <c r="Q61" s="338"/>
      <c r="R61" s="400"/>
    </row>
    <row r="62" spans="1:18" ht="10.5" customHeight="1">
      <c r="A62" s="397"/>
      <c r="B62" s="549" t="s">
        <v>1052</v>
      </c>
      <c r="C62" s="548" t="s">
        <v>1053</v>
      </c>
      <c r="D62" s="548" t="s">
        <v>1044</v>
      </c>
      <c r="E62" s="550"/>
      <c r="F62" s="55">
        <v>15740</v>
      </c>
      <c r="G62" s="539"/>
      <c r="H62" s="19">
        <f t="shared" si="0"/>
        <v>177734</v>
      </c>
      <c r="I62" s="407"/>
      <c r="J62" s="339"/>
      <c r="L62" s="483"/>
      <c r="M62" s="400"/>
      <c r="N62" s="345">
        <v>-3600</v>
      </c>
      <c r="O62" s="345"/>
      <c r="P62" s="528"/>
      <c r="Q62" s="338"/>
      <c r="R62" s="400"/>
    </row>
    <row r="63" spans="1:18" ht="10.5" customHeight="1">
      <c r="A63" s="397"/>
      <c r="B63" s="549"/>
      <c r="C63" s="548" t="s">
        <v>478</v>
      </c>
      <c r="D63" s="548" t="s">
        <v>416</v>
      </c>
      <c r="E63" s="550"/>
      <c r="F63" s="540">
        <v>3000</v>
      </c>
      <c r="G63" s="539"/>
      <c r="H63" s="19">
        <f t="shared" si="0"/>
        <v>174734</v>
      </c>
      <c r="I63" s="407"/>
      <c r="J63" s="339"/>
      <c r="L63" s="483"/>
      <c r="M63" s="400"/>
      <c r="N63" s="345">
        <f>SUM(N61:N62)</f>
        <v>164400</v>
      </c>
      <c r="O63" s="345"/>
      <c r="P63" s="528"/>
      <c r="Q63" s="338"/>
      <c r="R63" s="400"/>
    </row>
    <row r="64" spans="1:18" ht="10.5" customHeight="1">
      <c r="A64" s="397"/>
      <c r="B64" s="549"/>
      <c r="C64" s="548" t="s">
        <v>557</v>
      </c>
      <c r="D64" s="548" t="s">
        <v>1057</v>
      </c>
      <c r="E64" s="550"/>
      <c r="F64" s="540">
        <v>19670</v>
      </c>
      <c r="G64" s="539"/>
      <c r="H64" s="19">
        <f t="shared" si="0"/>
        <v>155064</v>
      </c>
      <c r="I64" s="407"/>
      <c r="J64" s="339"/>
      <c r="L64" s="483"/>
      <c r="M64" s="400"/>
      <c r="N64" s="345"/>
      <c r="O64" s="345"/>
      <c r="P64" s="528"/>
      <c r="Q64" s="338"/>
      <c r="R64" s="400"/>
    </row>
    <row r="65" spans="1:18" ht="10.5" customHeight="1">
      <c r="A65" s="397"/>
      <c r="B65" s="549"/>
      <c r="C65" s="548" t="s">
        <v>981</v>
      </c>
      <c r="D65" s="548" t="s">
        <v>416</v>
      </c>
      <c r="E65" s="550"/>
      <c r="F65" s="540">
        <v>3000</v>
      </c>
      <c r="G65" s="539"/>
      <c r="H65" s="19">
        <f t="shared" si="0"/>
        <v>152064</v>
      </c>
      <c r="I65" s="407"/>
      <c r="J65" s="339"/>
      <c r="L65" s="483"/>
      <c r="M65" s="400"/>
      <c r="N65" s="345"/>
      <c r="O65" s="345"/>
      <c r="P65" s="528"/>
      <c r="Q65" s="338"/>
      <c r="R65" s="400"/>
    </row>
    <row r="66" spans="1:18" ht="10.5" customHeight="1">
      <c r="A66" s="397"/>
      <c r="B66" s="549"/>
      <c r="C66" s="548" t="s">
        <v>1054</v>
      </c>
      <c r="D66" s="548" t="s">
        <v>1056</v>
      </c>
      <c r="E66" s="550"/>
      <c r="F66" s="540">
        <v>33000</v>
      </c>
      <c r="G66" s="539"/>
      <c r="H66" s="19">
        <f t="shared" si="0"/>
        <v>119064</v>
      </c>
      <c r="I66" s="407"/>
      <c r="J66" s="339"/>
      <c r="L66" s="483"/>
      <c r="M66" s="400"/>
      <c r="N66" s="345"/>
      <c r="O66" s="345"/>
      <c r="P66" s="528"/>
      <c r="Q66" s="338"/>
      <c r="R66" s="400"/>
    </row>
    <row r="67" spans="1:18" ht="10.5" customHeight="1">
      <c r="A67" s="397"/>
      <c r="B67" s="549"/>
      <c r="C67" s="548" t="s">
        <v>221</v>
      </c>
      <c r="D67" s="548" t="s">
        <v>1055</v>
      </c>
      <c r="E67" s="550"/>
      <c r="F67" s="55">
        <v>28205</v>
      </c>
      <c r="G67" s="539"/>
      <c r="H67" s="19">
        <f t="shared" si="0"/>
        <v>90859</v>
      </c>
      <c r="I67" s="407"/>
      <c r="J67" s="339"/>
      <c r="L67" s="483"/>
      <c r="M67" s="400"/>
      <c r="N67" s="345"/>
      <c r="O67" s="345"/>
      <c r="P67" s="528"/>
      <c r="Q67" s="338"/>
      <c r="R67" s="400"/>
    </row>
    <row r="68" spans="1:18" ht="10.5" customHeight="1">
      <c r="A68" s="397"/>
      <c r="B68" s="549"/>
      <c r="C68" s="548" t="s">
        <v>221</v>
      </c>
      <c r="D68" s="548" t="s">
        <v>400</v>
      </c>
      <c r="E68" s="550"/>
      <c r="F68" s="540">
        <v>590</v>
      </c>
      <c r="G68" s="539"/>
      <c r="H68" s="19">
        <f t="shared" si="0"/>
        <v>90269</v>
      </c>
      <c r="I68" s="407"/>
      <c r="J68" s="339"/>
      <c r="L68" s="483"/>
      <c r="M68" s="400"/>
      <c r="N68" s="345"/>
      <c r="O68" s="345"/>
      <c r="P68" s="528"/>
      <c r="Q68" s="338"/>
      <c r="R68" s="400"/>
    </row>
    <row r="69" spans="1:18" ht="10.5" customHeight="1">
      <c r="A69" s="397"/>
      <c r="B69" s="549"/>
      <c r="C69" s="548"/>
      <c r="D69" s="548"/>
      <c r="E69" s="550"/>
      <c r="F69" s="540">
        <v>3600</v>
      </c>
      <c r="G69" s="539"/>
      <c r="H69" s="19">
        <f t="shared" si="0"/>
        <v>86669</v>
      </c>
      <c r="I69" s="407"/>
      <c r="J69" s="339"/>
      <c r="L69" s="483"/>
      <c r="M69" s="400"/>
      <c r="N69" s="345"/>
      <c r="O69" s="345"/>
      <c r="P69" s="528"/>
      <c r="Q69" s="338"/>
      <c r="R69" s="400"/>
    </row>
    <row r="70" spans="1:18" ht="10.5" customHeight="1">
      <c r="A70" s="397"/>
      <c r="B70" s="549"/>
      <c r="C70" s="548"/>
      <c r="D70" s="548"/>
      <c r="E70" s="550"/>
      <c r="F70" s="540">
        <v>3000</v>
      </c>
      <c r="G70" s="539"/>
      <c r="H70" s="19">
        <f aca="true" t="shared" si="3" ref="H70:H95">(E70+H69)-SUM(F70:G70)</f>
        <v>83669</v>
      </c>
      <c r="I70" s="407"/>
      <c r="J70" s="339"/>
      <c r="L70" s="483"/>
      <c r="M70" s="400"/>
      <c r="N70" s="345"/>
      <c r="O70" s="345"/>
      <c r="P70" s="528"/>
      <c r="Q70" s="338"/>
      <c r="R70" s="400"/>
    </row>
    <row r="71" spans="1:18" ht="10.5" customHeight="1">
      <c r="A71" s="397"/>
      <c r="B71" s="549"/>
      <c r="C71" s="548" t="s">
        <v>1061</v>
      </c>
      <c r="D71" s="548" t="s">
        <v>1062</v>
      </c>
      <c r="E71" s="550"/>
      <c r="F71" s="540">
        <v>12684</v>
      </c>
      <c r="G71" s="539"/>
      <c r="H71" s="19">
        <f t="shared" si="3"/>
        <v>70985</v>
      </c>
      <c r="I71" s="407"/>
      <c r="J71" s="339"/>
      <c r="L71" s="483"/>
      <c r="M71" s="400"/>
      <c r="N71" s="345"/>
      <c r="O71" s="345"/>
      <c r="P71" s="528"/>
      <c r="Q71" s="338"/>
      <c r="R71" s="400"/>
    </row>
    <row r="72" spans="1:18" ht="10.5" customHeight="1">
      <c r="A72" s="397"/>
      <c r="B72" s="549"/>
      <c r="C72" s="548" t="s">
        <v>463</v>
      </c>
      <c r="D72" s="548" t="s">
        <v>1060</v>
      </c>
      <c r="E72" s="550"/>
      <c r="F72" s="540">
        <v>2980</v>
      </c>
      <c r="G72" s="539">
        <v>20</v>
      </c>
      <c r="H72" s="19">
        <f t="shared" si="3"/>
        <v>67985</v>
      </c>
      <c r="I72" s="407"/>
      <c r="J72" s="339"/>
      <c r="L72" s="483"/>
      <c r="M72" s="400"/>
      <c r="N72" s="345"/>
      <c r="O72" s="345"/>
      <c r="P72" s="528"/>
      <c r="Q72" s="338"/>
      <c r="R72" s="400"/>
    </row>
    <row r="73" spans="1:18" ht="10.5" customHeight="1">
      <c r="A73" s="397"/>
      <c r="B73" s="549"/>
      <c r="C73" s="542" t="s">
        <v>1046</v>
      </c>
      <c r="D73" s="548"/>
      <c r="E73" s="543">
        <v>85801</v>
      </c>
      <c r="F73" s="540"/>
      <c r="G73" s="539"/>
      <c r="H73" s="19">
        <f t="shared" si="3"/>
        <v>153786</v>
      </c>
      <c r="I73" s="407"/>
      <c r="J73" s="339"/>
      <c r="L73" s="483"/>
      <c r="M73" s="400"/>
      <c r="N73" s="345"/>
      <c r="O73" s="345"/>
      <c r="P73" s="528"/>
      <c r="Q73" s="338"/>
      <c r="R73" s="400"/>
    </row>
    <row r="74" spans="1:18" ht="10.5" customHeight="1">
      <c r="A74" s="397"/>
      <c r="B74" s="549"/>
      <c r="C74" s="548" t="s">
        <v>221</v>
      </c>
      <c r="D74" s="548" t="s">
        <v>189</v>
      </c>
      <c r="E74" s="550"/>
      <c r="F74" s="540">
        <v>4800</v>
      </c>
      <c r="G74" s="539"/>
      <c r="H74" s="19">
        <f t="shared" si="3"/>
        <v>148986</v>
      </c>
      <c r="I74" s="407"/>
      <c r="J74" s="339"/>
      <c r="L74" s="483"/>
      <c r="M74" s="400"/>
      <c r="N74" s="345"/>
      <c r="O74" s="345"/>
      <c r="P74" s="528"/>
      <c r="Q74" s="338"/>
      <c r="R74" s="400"/>
    </row>
    <row r="75" spans="1:18" ht="10.5" customHeight="1">
      <c r="A75" s="397"/>
      <c r="B75" s="549"/>
      <c r="C75" s="548"/>
      <c r="D75" s="548"/>
      <c r="E75" s="550"/>
      <c r="F75" s="540">
        <v>3600</v>
      </c>
      <c r="G75" s="539"/>
      <c r="H75" s="19">
        <f t="shared" si="3"/>
        <v>145386</v>
      </c>
      <c r="I75" s="407"/>
      <c r="J75" s="339"/>
      <c r="L75" s="483"/>
      <c r="M75" s="400"/>
      <c r="N75" s="345"/>
      <c r="O75" s="345"/>
      <c r="P75" s="528"/>
      <c r="Q75" s="338"/>
      <c r="R75" s="400"/>
    </row>
    <row r="76" spans="1:18" ht="10.5" customHeight="1">
      <c r="A76" s="397"/>
      <c r="B76" s="549"/>
      <c r="C76" s="548"/>
      <c r="D76" s="548"/>
      <c r="E76" s="550"/>
      <c r="F76" s="540">
        <v>2190</v>
      </c>
      <c r="G76" s="539"/>
      <c r="H76" s="19">
        <f t="shared" si="3"/>
        <v>143196</v>
      </c>
      <c r="I76" s="407"/>
      <c r="J76" s="339"/>
      <c r="L76" s="483"/>
      <c r="M76" s="400"/>
      <c r="N76" s="345"/>
      <c r="O76" s="345"/>
      <c r="P76" s="528"/>
      <c r="Q76" s="338"/>
      <c r="R76" s="400"/>
    </row>
    <row r="77" spans="1:18" ht="10.5" customHeight="1">
      <c r="A77" s="397"/>
      <c r="B77" s="549"/>
      <c r="C77" s="548" t="s">
        <v>681</v>
      </c>
      <c r="D77" s="548"/>
      <c r="E77" s="550"/>
      <c r="F77" s="540">
        <v>15000</v>
      </c>
      <c r="G77" s="539"/>
      <c r="H77" s="19">
        <f t="shared" si="3"/>
        <v>128196</v>
      </c>
      <c r="I77" s="407"/>
      <c r="J77" s="339"/>
      <c r="L77" s="483"/>
      <c r="M77" s="400"/>
      <c r="N77" s="345"/>
      <c r="O77" s="345"/>
      <c r="P77" s="528"/>
      <c r="Q77" s="338"/>
      <c r="R77" s="400"/>
    </row>
    <row r="78" spans="1:18" ht="10.5" customHeight="1">
      <c r="A78" s="397"/>
      <c r="B78" s="549"/>
      <c r="C78" s="548"/>
      <c r="D78" s="548"/>
      <c r="E78" s="550"/>
      <c r="F78" s="540">
        <v>6000</v>
      </c>
      <c r="G78" s="539"/>
      <c r="H78" s="19">
        <f t="shared" si="3"/>
        <v>122196</v>
      </c>
      <c r="I78" s="407"/>
      <c r="J78" s="339"/>
      <c r="L78" s="483"/>
      <c r="M78" s="400"/>
      <c r="N78" s="345"/>
      <c r="O78" s="345"/>
      <c r="P78" s="528"/>
      <c r="Q78" s="338"/>
      <c r="R78" s="400"/>
    </row>
    <row r="79" spans="1:18" ht="10.5" customHeight="1">
      <c r="A79" s="397"/>
      <c r="B79" s="549"/>
      <c r="C79" s="548"/>
      <c r="D79" s="548"/>
      <c r="E79" s="550"/>
      <c r="F79" s="540">
        <v>6000</v>
      </c>
      <c r="G79" s="539"/>
      <c r="H79" s="19">
        <f t="shared" si="3"/>
        <v>116196</v>
      </c>
      <c r="I79" s="407"/>
      <c r="J79" s="339"/>
      <c r="L79" s="483"/>
      <c r="M79" s="400"/>
      <c r="N79" s="345"/>
      <c r="O79" s="345"/>
      <c r="P79" s="528"/>
      <c r="Q79" s="338"/>
      <c r="R79" s="400"/>
    </row>
    <row r="80" spans="1:18" ht="10.5" customHeight="1">
      <c r="A80" s="397"/>
      <c r="B80" s="549"/>
      <c r="C80" s="548" t="s">
        <v>327</v>
      </c>
      <c r="D80" s="548" t="s">
        <v>1067</v>
      </c>
      <c r="E80" s="550"/>
      <c r="F80" s="540">
        <v>40000</v>
      </c>
      <c r="G80" s="539"/>
      <c r="H80" s="19">
        <f t="shared" si="3"/>
        <v>76196</v>
      </c>
      <c r="I80" s="407"/>
      <c r="J80" s="339"/>
      <c r="L80" s="483"/>
      <c r="M80" s="400"/>
      <c r="N80" s="345"/>
      <c r="O80" s="345"/>
      <c r="P80" s="528"/>
      <c r="Q80" s="338"/>
      <c r="R80" s="400"/>
    </row>
    <row r="81" spans="1:18" ht="10.5" customHeight="1">
      <c r="A81" s="397"/>
      <c r="B81" s="549"/>
      <c r="C81" s="548" t="s">
        <v>326</v>
      </c>
      <c r="D81" s="548" t="s">
        <v>416</v>
      </c>
      <c r="E81" s="550"/>
      <c r="F81" s="540">
        <v>6000</v>
      </c>
      <c r="G81" s="539"/>
      <c r="H81" s="19">
        <f t="shared" si="3"/>
        <v>70196</v>
      </c>
      <c r="I81" s="407"/>
      <c r="J81" s="339"/>
      <c r="L81" s="483"/>
      <c r="M81" s="400"/>
      <c r="N81" s="345"/>
      <c r="O81" s="345"/>
      <c r="P81" s="528"/>
      <c r="Q81" s="338"/>
      <c r="R81" s="400"/>
    </row>
    <row r="82" spans="1:18" ht="10.5" customHeight="1">
      <c r="A82" s="397"/>
      <c r="B82" s="549"/>
      <c r="C82" s="548" t="s">
        <v>229</v>
      </c>
      <c r="D82" s="548" t="s">
        <v>416</v>
      </c>
      <c r="E82" s="550"/>
      <c r="F82" s="540">
        <v>6000</v>
      </c>
      <c r="G82" s="539"/>
      <c r="H82" s="19">
        <f t="shared" si="3"/>
        <v>64196</v>
      </c>
      <c r="I82" s="407"/>
      <c r="J82" s="339"/>
      <c r="L82" s="483"/>
      <c r="M82" s="400"/>
      <c r="N82" s="345"/>
      <c r="O82" s="345"/>
      <c r="P82" s="528"/>
      <c r="Q82" s="338"/>
      <c r="R82" s="400"/>
    </row>
    <row r="83" spans="1:18" ht="10.5" customHeight="1">
      <c r="A83" s="397"/>
      <c r="B83" s="549"/>
      <c r="C83" s="548" t="s">
        <v>1063</v>
      </c>
      <c r="D83" s="548" t="s">
        <v>1064</v>
      </c>
      <c r="E83" s="550"/>
      <c r="F83" s="540">
        <v>13000</v>
      </c>
      <c r="G83" s="539"/>
      <c r="H83" s="19">
        <f t="shared" si="3"/>
        <v>51196</v>
      </c>
      <c r="I83" s="407"/>
      <c r="J83" s="339"/>
      <c r="L83" s="483"/>
      <c r="M83" s="400"/>
      <c r="N83" s="345"/>
      <c r="O83" s="345"/>
      <c r="P83" s="528"/>
      <c r="Q83" s="338"/>
      <c r="R83" s="400"/>
    </row>
    <row r="84" spans="1:18" ht="10.5" customHeight="1">
      <c r="A84" s="397"/>
      <c r="B84" s="549"/>
      <c r="C84" s="548" t="s">
        <v>233</v>
      </c>
      <c r="D84" s="548" t="s">
        <v>1066</v>
      </c>
      <c r="E84" s="550"/>
      <c r="F84" s="540">
        <v>21556</v>
      </c>
      <c r="G84" s="539"/>
      <c r="H84" s="19">
        <f t="shared" si="3"/>
        <v>29640</v>
      </c>
      <c r="I84" s="407"/>
      <c r="J84" s="339"/>
      <c r="L84" s="483"/>
      <c r="M84" s="400"/>
      <c r="N84" s="345"/>
      <c r="O84" s="345"/>
      <c r="P84" s="528"/>
      <c r="Q84" s="338"/>
      <c r="R84" s="400"/>
    </row>
    <row r="85" spans="1:18" ht="10.5" customHeight="1">
      <c r="A85" s="397"/>
      <c r="B85" s="549"/>
      <c r="C85" s="548"/>
      <c r="D85" s="548"/>
      <c r="E85" s="550"/>
      <c r="F85" s="540">
        <v>3000</v>
      </c>
      <c r="G85" s="539"/>
      <c r="H85" s="19">
        <f t="shared" si="3"/>
        <v>26640</v>
      </c>
      <c r="I85" s="407"/>
      <c r="J85" s="339"/>
      <c r="L85" s="483"/>
      <c r="M85" s="400"/>
      <c r="N85" s="345"/>
      <c r="O85" s="345"/>
      <c r="P85" s="528"/>
      <c r="Q85" s="338"/>
      <c r="R85" s="400"/>
    </row>
    <row r="86" spans="1:18" ht="10.5" customHeight="1">
      <c r="A86" s="397"/>
      <c r="B86" s="549"/>
      <c r="C86" s="548" t="s">
        <v>836</v>
      </c>
      <c r="D86" s="548"/>
      <c r="E86" s="550"/>
      <c r="F86" s="540">
        <v>8680</v>
      </c>
      <c r="G86" s="539"/>
      <c r="H86" s="19">
        <f t="shared" si="3"/>
        <v>17960</v>
      </c>
      <c r="I86" s="407"/>
      <c r="J86" s="339"/>
      <c r="L86" s="483"/>
      <c r="M86" s="400"/>
      <c r="N86" s="345"/>
      <c r="O86" s="345"/>
      <c r="P86" s="528"/>
      <c r="Q86" s="338"/>
      <c r="R86" s="400"/>
    </row>
    <row r="87" spans="1:18" ht="10.5" customHeight="1">
      <c r="A87" s="397"/>
      <c r="B87" s="549"/>
      <c r="C87" s="548" t="s">
        <v>229</v>
      </c>
      <c r="D87" s="548"/>
      <c r="E87" s="550"/>
      <c r="F87" s="540">
        <v>3600</v>
      </c>
      <c r="G87" s="539"/>
      <c r="H87" s="19">
        <f t="shared" si="3"/>
        <v>14360</v>
      </c>
      <c r="I87" s="407"/>
      <c r="J87" s="339"/>
      <c r="L87" s="483"/>
      <c r="M87" s="400"/>
      <c r="N87" s="345"/>
      <c r="O87" s="345"/>
      <c r="P87" s="528"/>
      <c r="Q87" s="338"/>
      <c r="R87" s="400"/>
    </row>
    <row r="88" spans="1:18" ht="10.5" customHeight="1">
      <c r="A88" s="397"/>
      <c r="B88" s="549"/>
      <c r="C88" s="548" t="s">
        <v>97</v>
      </c>
      <c r="D88" s="548"/>
      <c r="E88" s="550"/>
      <c r="F88" s="540">
        <v>942</v>
      </c>
      <c r="G88" s="539"/>
      <c r="H88" s="19">
        <f t="shared" si="3"/>
        <v>13418</v>
      </c>
      <c r="I88" s="407"/>
      <c r="J88" s="339"/>
      <c r="L88" s="483"/>
      <c r="M88" s="400"/>
      <c r="N88" s="345"/>
      <c r="O88" s="345"/>
      <c r="P88" s="528"/>
      <c r="Q88" s="338"/>
      <c r="R88" s="400"/>
    </row>
    <row r="89" spans="1:18" ht="10.5" customHeight="1">
      <c r="A89" s="397"/>
      <c r="B89" s="549"/>
      <c r="C89" s="542" t="s">
        <v>406</v>
      </c>
      <c r="D89" s="548"/>
      <c r="E89" s="550"/>
      <c r="F89" s="540">
        <v>4100</v>
      </c>
      <c r="G89" s="539"/>
      <c r="H89" s="19">
        <f t="shared" si="3"/>
        <v>9318</v>
      </c>
      <c r="I89" s="407"/>
      <c r="J89" s="339"/>
      <c r="L89" s="483"/>
      <c r="M89" s="400"/>
      <c r="N89" s="345"/>
      <c r="O89" s="345"/>
      <c r="P89" s="528"/>
      <c r="Q89" s="338"/>
      <c r="R89" s="400"/>
    </row>
    <row r="90" spans="1:18" ht="10.5" customHeight="1">
      <c r="A90" s="397"/>
      <c r="B90" s="549"/>
      <c r="C90" s="548" t="s">
        <v>406</v>
      </c>
      <c r="D90" s="548" t="s">
        <v>1071</v>
      </c>
      <c r="E90" s="550"/>
      <c r="F90" s="540">
        <v>3560</v>
      </c>
      <c r="G90" s="539"/>
      <c r="H90" s="19">
        <f t="shared" si="3"/>
        <v>5758</v>
      </c>
      <c r="I90" s="407"/>
      <c r="J90" s="339"/>
      <c r="L90" s="483"/>
      <c r="M90" s="400"/>
      <c r="N90" s="345"/>
      <c r="O90" s="345"/>
      <c r="P90" s="528"/>
      <c r="Q90" s="338"/>
      <c r="R90" s="400"/>
    </row>
    <row r="91" spans="1:18" ht="10.5" customHeight="1">
      <c r="A91" s="397"/>
      <c r="B91" s="549"/>
      <c r="C91" s="548" t="s">
        <v>97</v>
      </c>
      <c r="D91" s="548" t="s">
        <v>1056</v>
      </c>
      <c r="E91" s="550"/>
      <c r="F91" s="540">
        <v>5000</v>
      </c>
      <c r="G91" s="539"/>
      <c r="H91" s="19">
        <f t="shared" si="3"/>
        <v>758</v>
      </c>
      <c r="I91" s="407"/>
      <c r="J91" s="339"/>
      <c r="L91" s="483"/>
      <c r="M91" s="400"/>
      <c r="N91" s="345"/>
      <c r="O91" s="345"/>
      <c r="P91" s="528"/>
      <c r="Q91" s="338"/>
      <c r="R91" s="400"/>
    </row>
    <row r="92" spans="1:18" ht="10.5" customHeight="1">
      <c r="A92" s="397"/>
      <c r="B92" s="551"/>
      <c r="C92" s="542" t="s">
        <v>222</v>
      </c>
      <c r="D92" s="548"/>
      <c r="E92" s="550"/>
      <c r="F92" s="540">
        <v>5600</v>
      </c>
      <c r="G92" s="539"/>
      <c r="H92" s="19">
        <f t="shared" si="3"/>
        <v>-4842</v>
      </c>
      <c r="I92" s="407"/>
      <c r="J92" s="339"/>
      <c r="L92" s="483"/>
      <c r="M92" s="400"/>
      <c r="N92" s="345"/>
      <c r="O92" s="345"/>
      <c r="P92" s="528"/>
      <c r="Q92" s="338"/>
      <c r="R92" s="400"/>
    </row>
    <row r="93" spans="1:18" ht="10.5" customHeight="1">
      <c r="A93" s="397"/>
      <c r="B93" s="551"/>
      <c r="C93" s="542" t="s">
        <v>681</v>
      </c>
      <c r="D93" s="548" t="s">
        <v>1072</v>
      </c>
      <c r="E93" s="543">
        <v>224230</v>
      </c>
      <c r="F93" s="540">
        <v>33000</v>
      </c>
      <c r="G93" s="539"/>
      <c r="H93" s="19">
        <f t="shared" si="3"/>
        <v>186388</v>
      </c>
      <c r="I93" s="407"/>
      <c r="J93" s="339"/>
      <c r="L93" s="483"/>
      <c r="M93" s="400"/>
      <c r="N93" s="345"/>
      <c r="O93" s="345"/>
      <c r="P93" s="528"/>
      <c r="Q93" s="338"/>
      <c r="R93" s="400"/>
    </row>
    <row r="94" spans="1:18" ht="10.5" customHeight="1">
      <c r="A94" s="397"/>
      <c r="B94" s="551"/>
      <c r="C94" s="542" t="s">
        <v>1075</v>
      </c>
      <c r="D94" s="548"/>
      <c r="E94" s="550"/>
      <c r="F94" s="540"/>
      <c r="G94" s="539"/>
      <c r="H94" s="19">
        <f t="shared" si="3"/>
        <v>186388</v>
      </c>
      <c r="I94" s="407"/>
      <c r="J94" s="339"/>
      <c r="L94" s="483"/>
      <c r="M94" s="400"/>
      <c r="N94" s="345"/>
      <c r="O94" s="345"/>
      <c r="P94" s="528"/>
      <c r="Q94" s="338"/>
      <c r="R94" s="400"/>
    </row>
    <row r="95" spans="1:18" ht="10.5" customHeight="1">
      <c r="A95" s="187"/>
      <c r="B95" s="551"/>
      <c r="C95" s="542"/>
      <c r="D95" s="548"/>
      <c r="E95" s="550"/>
      <c r="F95" s="540"/>
      <c r="G95" s="539"/>
      <c r="H95" s="19">
        <f t="shared" si="3"/>
        <v>186388</v>
      </c>
      <c r="I95" s="407"/>
      <c r="J95" s="339"/>
      <c r="L95" s="484"/>
      <c r="M95" s="400"/>
      <c r="N95" s="345"/>
      <c r="O95" s="345"/>
      <c r="P95" s="400"/>
      <c r="Q95" s="338"/>
      <c r="R95" s="400"/>
    </row>
    <row r="96" spans="1:18" ht="10.5" customHeight="1">
      <c r="A96" s="17"/>
      <c r="B96" s="111"/>
      <c r="C96" s="465"/>
      <c r="D96" s="465"/>
      <c r="E96" s="335">
        <f>SUM(E3:E27)</f>
        <v>334011</v>
      </c>
      <c r="F96" s="530">
        <f>SUM(F4:F95)</f>
        <v>732525</v>
      </c>
      <c r="G96" s="336">
        <f>SUM(G4:G95)</f>
        <v>20</v>
      </c>
      <c r="H96" s="19"/>
      <c r="I96" s="407"/>
      <c r="J96" s="524"/>
      <c r="L96" s="401"/>
      <c r="M96" s="433"/>
      <c r="N96" s="366"/>
      <c r="O96" s="345"/>
      <c r="P96" s="433"/>
      <c r="Q96" s="339"/>
      <c r="R96" s="400"/>
    </row>
    <row r="97" spans="1:18" ht="10.5" customHeight="1">
      <c r="A97" s="376"/>
      <c r="B97" s="345"/>
      <c r="C97" s="544"/>
      <c r="D97" s="544"/>
      <c r="E97" s="545"/>
      <c r="F97" s="546"/>
      <c r="G97" s="547"/>
      <c r="H97" s="407"/>
      <c r="I97" s="407"/>
      <c r="J97" s="524"/>
      <c r="L97" s="401"/>
      <c r="M97" s="433"/>
      <c r="N97" s="366"/>
      <c r="O97" s="345"/>
      <c r="P97" s="433"/>
      <c r="Q97" s="339"/>
      <c r="R97" s="400"/>
    </row>
    <row r="98" spans="1:18" ht="10.5" customHeight="1">
      <c r="A98" s="186"/>
      <c r="D98" s="466"/>
      <c r="E98" s="557">
        <f>SUM(E93:E94)</f>
        <v>224230</v>
      </c>
      <c r="G98" s="314"/>
      <c r="J98" s="345"/>
      <c r="K98" s="15" t="s">
        <v>163</v>
      </c>
      <c r="M98" s="366"/>
      <c r="N98" s="366"/>
      <c r="O98" s="345"/>
      <c r="P98" s="345"/>
      <c r="Q98" s="345"/>
      <c r="R98" s="345"/>
    </row>
    <row r="99" spans="1:18" ht="10.5" customHeight="1">
      <c r="A99" s="186"/>
      <c r="D99" s="466"/>
      <c r="F99" s="372"/>
      <c r="G99" s="372"/>
      <c r="H99" s="372"/>
      <c r="I99" s="372"/>
      <c r="J99" s="372"/>
      <c r="M99" s="518"/>
      <c r="N99" s="519"/>
      <c r="O99" s="345"/>
      <c r="P99" s="345"/>
      <c r="Q99" s="345"/>
      <c r="R99" s="345"/>
    </row>
    <row r="100" spans="1:14" ht="10.5" customHeight="1">
      <c r="A100" s="186"/>
      <c r="D100" s="466"/>
      <c r="E100" s="372"/>
      <c r="F100" s="372"/>
      <c r="G100" s="372"/>
      <c r="H100" s="372"/>
      <c r="I100" s="372"/>
      <c r="J100" s="372"/>
      <c r="M100" s="345"/>
      <c r="N100" s="345"/>
    </row>
    <row r="101" spans="1:14" ht="10.5" customHeight="1" thickBot="1">
      <c r="A101" s="186"/>
      <c r="C101" s="339" t="s">
        <v>145</v>
      </c>
      <c r="D101" s="467" t="s">
        <v>218</v>
      </c>
      <c r="E101" s="339"/>
      <c r="F101" s="339" t="s">
        <v>134</v>
      </c>
      <c r="G101" s="339" t="s">
        <v>135</v>
      </c>
      <c r="H101" s="207"/>
      <c r="I101" s="207"/>
      <c r="J101" s="372"/>
      <c r="K101" s="15" t="s">
        <v>1050</v>
      </c>
      <c r="M101" s="345"/>
      <c r="N101" s="345"/>
    </row>
    <row r="102" spans="1:9" ht="10.5" customHeight="1" thickBot="1">
      <c r="A102" s="186"/>
      <c r="C102" s="198">
        <f>+J55</f>
        <v>213612</v>
      </c>
      <c r="D102" s="468" t="e">
        <f>+#REF!-157628</f>
        <v>#REF!</v>
      </c>
      <c r="E102" s="306">
        <f>SUM(H95:H567)</f>
        <v>186388</v>
      </c>
      <c r="F102" s="469" t="e">
        <f>SUM(D102:E102)</f>
        <v>#REF!</v>
      </c>
      <c r="G102" s="470"/>
      <c r="H102" s="3">
        <f>SUM(G102)</f>
        <v>0</v>
      </c>
      <c r="I102" s="339"/>
    </row>
    <row r="103" spans="1:9" ht="10.5" customHeight="1">
      <c r="A103" s="186"/>
      <c r="C103" s="198"/>
      <c r="D103" s="471" t="e">
        <f>SUM(C102:D102)</f>
        <v>#REF!</v>
      </c>
      <c r="E103" s="183">
        <v>-400000</v>
      </c>
      <c r="F103" s="183"/>
      <c r="G103" s="183"/>
      <c r="H103" s="183"/>
      <c r="I103" s="338"/>
    </row>
    <row r="104" spans="1:9" ht="10.5" customHeight="1">
      <c r="A104" s="186"/>
      <c r="C104" s="372"/>
      <c r="D104" s="472"/>
      <c r="E104" s="183" t="e">
        <f>SUM(C102,D102,E102)</f>
        <v>#REF!</v>
      </c>
      <c r="F104" s="372"/>
      <c r="G104" s="372"/>
      <c r="H104" s="372"/>
      <c r="I104" s="372"/>
    </row>
    <row r="105" spans="1:9" ht="10.5" customHeight="1">
      <c r="A105" s="186"/>
      <c r="D105" s="473"/>
      <c r="E105" s="372"/>
      <c r="F105" s="372"/>
      <c r="G105" s="372"/>
      <c r="H105" s="372"/>
      <c r="I105" s="372"/>
    </row>
    <row r="106" spans="1:9" ht="10.5" customHeight="1">
      <c r="A106" s="186"/>
      <c r="D106" s="472"/>
      <c r="E106" s="474" t="e">
        <f>SUM(E103:E104)</f>
        <v>#REF!</v>
      </c>
      <c r="F106" s="372" t="s">
        <v>854</v>
      </c>
      <c r="G106" s="372"/>
      <c r="H106" s="372"/>
      <c r="I106" s="372"/>
    </row>
    <row r="107" spans="1:9" ht="10.5" customHeight="1">
      <c r="A107" s="186"/>
      <c r="D107" s="473"/>
      <c r="E107" s="372"/>
      <c r="F107" s="372"/>
      <c r="G107" s="372"/>
      <c r="H107" s="372"/>
      <c r="I107" s="372"/>
    </row>
    <row r="108" spans="1:9" ht="10.5" customHeight="1">
      <c r="A108" s="186"/>
      <c r="D108" s="466"/>
      <c r="F108" s="372"/>
      <c r="G108" s="372"/>
      <c r="H108" s="372"/>
      <c r="I108" s="372"/>
    </row>
    <row r="109" spans="1:9" ht="11.25">
      <c r="A109" s="186"/>
      <c r="D109" s="466"/>
      <c r="F109" s="372"/>
      <c r="G109" s="372"/>
      <c r="H109" s="372"/>
      <c r="I109" s="372"/>
    </row>
    <row r="110" spans="1:9" ht="11.25">
      <c r="A110" s="186"/>
      <c r="D110" s="466"/>
      <c r="F110" s="372"/>
      <c r="G110" s="372"/>
      <c r="H110" s="372"/>
      <c r="I110" s="372"/>
    </row>
    <row r="111" spans="1:9" ht="11.25">
      <c r="A111" s="186"/>
      <c r="D111" s="466"/>
      <c r="F111" s="372"/>
      <c r="G111" s="372"/>
      <c r="H111" s="372"/>
      <c r="I111" s="372"/>
    </row>
  </sheetData>
  <sheetProtection/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C47" sqref="C47"/>
    </sheetView>
  </sheetViews>
  <sheetFormatPr defaultColWidth="11.421875" defaultRowHeight="12.75"/>
  <cols>
    <col min="2" max="2" width="9.57421875" style="0" customWidth="1"/>
    <col min="3" max="3" width="31.140625" style="0" customWidth="1"/>
    <col min="4" max="4" width="32.8515625" style="0" customWidth="1"/>
    <col min="5" max="5" width="2.28125" style="0" customWidth="1"/>
    <col min="6" max="6" width="10.28125" style="0" customWidth="1"/>
  </cols>
  <sheetData>
    <row r="1" spans="2:5" ht="12.75">
      <c r="B1" s="635" t="s">
        <v>1140</v>
      </c>
      <c r="C1" s="635"/>
      <c r="D1" s="635"/>
      <c r="E1" s="635"/>
    </row>
    <row r="3" spans="1:6" ht="12.75">
      <c r="A3" s="562" t="s">
        <v>1080</v>
      </c>
      <c r="B3" s="559" t="s">
        <v>1083</v>
      </c>
      <c r="C3" s="562" t="s">
        <v>1081</v>
      </c>
      <c r="D3" s="559" t="s">
        <v>1082</v>
      </c>
      <c r="E3" s="563"/>
      <c r="F3" s="560" t="s">
        <v>1084</v>
      </c>
    </row>
    <row r="4" spans="1:6" ht="12.75">
      <c r="A4" s="569" t="s">
        <v>1079</v>
      </c>
      <c r="B4" s="272"/>
      <c r="C4" s="569"/>
      <c r="D4" s="272"/>
      <c r="E4" s="568"/>
      <c r="F4" s="561"/>
    </row>
    <row r="5" spans="1:6" ht="12.75">
      <c r="A5" s="196">
        <v>298732</v>
      </c>
      <c r="B5" s="558">
        <v>43105</v>
      </c>
      <c r="C5" s="570" t="s">
        <v>1086</v>
      </c>
      <c r="D5" s="193" t="s">
        <v>1087</v>
      </c>
      <c r="E5" s="196" t="s">
        <v>282</v>
      </c>
      <c r="F5" s="571">
        <v>10000</v>
      </c>
    </row>
    <row r="6" spans="1:6" ht="12.75">
      <c r="A6" s="196">
        <v>608282</v>
      </c>
      <c r="B6" s="558">
        <v>43111</v>
      </c>
      <c r="C6" s="570" t="s">
        <v>1088</v>
      </c>
      <c r="D6" s="193" t="s">
        <v>1094</v>
      </c>
      <c r="E6" s="196" t="s">
        <v>282</v>
      </c>
      <c r="F6" s="571">
        <v>3400</v>
      </c>
    </row>
    <row r="7" spans="1:6" ht="12.75">
      <c r="A7" s="196">
        <v>401105</v>
      </c>
      <c r="B7" s="558">
        <v>43113</v>
      </c>
      <c r="C7" s="570" t="s">
        <v>1089</v>
      </c>
      <c r="D7" s="193" t="s">
        <v>1090</v>
      </c>
      <c r="E7" s="196" t="s">
        <v>282</v>
      </c>
      <c r="F7" s="572">
        <v>10000</v>
      </c>
    </row>
    <row r="8" spans="1:6" ht="12.75">
      <c r="A8" s="196">
        <v>589224</v>
      </c>
      <c r="B8" s="558">
        <v>43120</v>
      </c>
      <c r="C8" s="570" t="s">
        <v>1091</v>
      </c>
      <c r="D8" s="193" t="s">
        <v>1092</v>
      </c>
      <c r="E8" s="196" t="s">
        <v>282</v>
      </c>
      <c r="F8" s="572">
        <v>10000</v>
      </c>
    </row>
    <row r="9" spans="1:6" ht="12.75">
      <c r="A9" s="196">
        <v>448603</v>
      </c>
      <c r="B9" s="558">
        <v>43127</v>
      </c>
      <c r="C9" s="570" t="s">
        <v>1093</v>
      </c>
      <c r="D9" s="193" t="s">
        <v>1085</v>
      </c>
      <c r="E9" s="196" t="s">
        <v>282</v>
      </c>
      <c r="F9" s="572">
        <v>20000</v>
      </c>
    </row>
    <row r="10" spans="1:6" ht="12.75">
      <c r="A10" s="272"/>
      <c r="B10" s="272"/>
      <c r="C10" s="564" t="s">
        <v>1078</v>
      </c>
      <c r="D10" s="565"/>
      <c r="E10" s="566" t="s">
        <v>282</v>
      </c>
      <c r="F10" s="567">
        <f>SUM(F5:F9)</f>
        <v>53400</v>
      </c>
    </row>
    <row r="12" spans="1:6" ht="12.75">
      <c r="A12" s="531">
        <v>7346604</v>
      </c>
      <c r="B12" s="532">
        <v>43108</v>
      </c>
      <c r="C12" s="533" t="s">
        <v>1095</v>
      </c>
      <c r="D12" s="573" t="s">
        <v>1096</v>
      </c>
      <c r="E12" s="534" t="s">
        <v>282</v>
      </c>
      <c r="F12" s="574">
        <v>3797</v>
      </c>
    </row>
    <row r="13" spans="1:6" ht="12.75">
      <c r="A13" s="531">
        <v>6642591</v>
      </c>
      <c r="B13" s="532">
        <v>43108</v>
      </c>
      <c r="C13" s="533" t="s">
        <v>1097</v>
      </c>
      <c r="D13" s="573" t="s">
        <v>1098</v>
      </c>
      <c r="E13" s="534" t="s">
        <v>282</v>
      </c>
      <c r="F13" s="575">
        <v>7680</v>
      </c>
    </row>
    <row r="14" spans="1:6" ht="12.75">
      <c r="A14" s="531">
        <v>7373561</v>
      </c>
      <c r="B14" s="532">
        <v>43108</v>
      </c>
      <c r="C14" s="533" t="s">
        <v>1095</v>
      </c>
      <c r="D14" s="573" t="s">
        <v>1099</v>
      </c>
      <c r="E14" s="534" t="s">
        <v>282</v>
      </c>
      <c r="F14" s="576">
        <v>4746</v>
      </c>
    </row>
    <row r="15" spans="1:6" ht="12.75">
      <c r="A15" s="531">
        <v>7366871</v>
      </c>
      <c r="B15" s="532">
        <v>43110</v>
      </c>
      <c r="C15" s="533" t="s">
        <v>297</v>
      </c>
      <c r="D15" s="573" t="s">
        <v>1100</v>
      </c>
      <c r="E15" s="534" t="s">
        <v>282</v>
      </c>
      <c r="F15" s="576">
        <v>5994</v>
      </c>
    </row>
    <row r="16" spans="1:6" ht="12.75">
      <c r="A16" s="531">
        <v>7417021</v>
      </c>
      <c r="B16" s="532">
        <v>43110</v>
      </c>
      <c r="C16" s="533" t="s">
        <v>1095</v>
      </c>
      <c r="D16" s="573" t="s">
        <v>1101</v>
      </c>
      <c r="E16" s="534" t="s">
        <v>282</v>
      </c>
      <c r="F16" s="576">
        <v>8991</v>
      </c>
    </row>
    <row r="17" spans="1:6" ht="12.75">
      <c r="A17" s="531">
        <v>7501345</v>
      </c>
      <c r="B17" s="532">
        <v>43113</v>
      </c>
      <c r="C17" s="533" t="s">
        <v>1095</v>
      </c>
      <c r="D17" s="573" t="s">
        <v>1101</v>
      </c>
      <c r="E17" s="534" t="s">
        <v>282</v>
      </c>
      <c r="F17" s="576">
        <v>5994</v>
      </c>
    </row>
    <row r="18" spans="1:6" ht="12.75">
      <c r="A18" s="531">
        <v>7533088</v>
      </c>
      <c r="B18" s="532">
        <v>43122</v>
      </c>
      <c r="C18" s="533" t="s">
        <v>297</v>
      </c>
      <c r="D18" s="573" t="s">
        <v>1102</v>
      </c>
      <c r="E18" s="534" t="s">
        <v>282</v>
      </c>
      <c r="F18" s="574">
        <v>3164</v>
      </c>
    </row>
    <row r="19" spans="1:6" ht="12.75">
      <c r="A19" s="189" t="s">
        <v>1103</v>
      </c>
      <c r="B19" s="577">
        <v>43123</v>
      </c>
      <c r="C19" s="578" t="s">
        <v>275</v>
      </c>
      <c r="D19" s="578" t="s">
        <v>1104</v>
      </c>
      <c r="E19" s="579" t="s">
        <v>282</v>
      </c>
      <c r="F19" s="580">
        <v>4000</v>
      </c>
    </row>
    <row r="20" spans="1:6" ht="12.75">
      <c r="A20" s="531">
        <v>7533085</v>
      </c>
      <c r="B20" s="532">
        <v>43122</v>
      </c>
      <c r="C20" s="533" t="s">
        <v>1095</v>
      </c>
      <c r="D20" s="573" t="s">
        <v>1105</v>
      </c>
      <c r="E20" s="534" t="s">
        <v>282</v>
      </c>
      <c r="F20" s="576">
        <v>9890</v>
      </c>
    </row>
    <row r="21" spans="1:6" ht="12.75">
      <c r="A21" s="531" t="s">
        <v>1103</v>
      </c>
      <c r="B21" s="532">
        <v>43125</v>
      </c>
      <c r="C21" s="533" t="s">
        <v>275</v>
      </c>
      <c r="D21" s="573" t="s">
        <v>1106</v>
      </c>
      <c r="E21" s="534" t="s">
        <v>282</v>
      </c>
      <c r="F21" s="574">
        <v>4000</v>
      </c>
    </row>
    <row r="22" spans="1:6" ht="12.75">
      <c r="A22" s="531">
        <v>18553247</v>
      </c>
      <c r="B22" s="532">
        <v>43126</v>
      </c>
      <c r="C22" s="533" t="s">
        <v>467</v>
      </c>
      <c r="D22" s="573" t="s">
        <v>1107</v>
      </c>
      <c r="E22" s="534" t="s">
        <v>282</v>
      </c>
      <c r="F22" s="574">
        <v>15000</v>
      </c>
    </row>
    <row r="23" spans="1:6" ht="12.75">
      <c r="A23" s="531">
        <v>7653562</v>
      </c>
      <c r="B23" s="532">
        <v>43126</v>
      </c>
      <c r="C23" s="533" t="s">
        <v>1095</v>
      </c>
      <c r="D23" s="573" t="s">
        <v>1108</v>
      </c>
      <c r="E23" s="534" t="s">
        <v>282</v>
      </c>
      <c r="F23" s="574">
        <v>5695</v>
      </c>
    </row>
    <row r="24" spans="1:6" ht="13.5" thickBot="1">
      <c r="A24" s="581"/>
      <c r="B24" s="582"/>
      <c r="C24" s="583" t="s">
        <v>349</v>
      </c>
      <c r="D24" s="584"/>
      <c r="E24" s="584" t="s">
        <v>282</v>
      </c>
      <c r="F24" s="585">
        <f>SUM(F12:F23)</f>
        <v>78951</v>
      </c>
    </row>
    <row r="25" ht="13.5" thickBot="1"/>
    <row r="26" spans="1:6" ht="12.75">
      <c r="A26" s="586">
        <v>179417</v>
      </c>
      <c r="B26" s="587">
        <v>43109</v>
      </c>
      <c r="C26" s="588" t="s">
        <v>1077</v>
      </c>
      <c r="D26" s="589" t="s">
        <v>1109</v>
      </c>
      <c r="E26" s="590" t="s">
        <v>282</v>
      </c>
      <c r="F26" s="591">
        <v>4000</v>
      </c>
    </row>
    <row r="27" spans="1:6" ht="12.75">
      <c r="A27" s="592">
        <v>42244</v>
      </c>
      <c r="B27" s="593">
        <v>43109</v>
      </c>
      <c r="C27" s="594" t="s">
        <v>1110</v>
      </c>
      <c r="D27" s="595" t="s">
        <v>1111</v>
      </c>
      <c r="E27" s="596" t="s">
        <v>282</v>
      </c>
      <c r="F27" s="597">
        <v>15900</v>
      </c>
    </row>
    <row r="28" spans="1:6" ht="12.75">
      <c r="A28" s="531">
        <v>23448</v>
      </c>
      <c r="B28" s="532">
        <v>43109</v>
      </c>
      <c r="C28" s="533" t="s">
        <v>1112</v>
      </c>
      <c r="D28" s="573" t="s">
        <v>1113</v>
      </c>
      <c r="E28" s="534" t="s">
        <v>282</v>
      </c>
      <c r="F28" s="598">
        <v>1850</v>
      </c>
    </row>
    <row r="29" spans="1:6" ht="12.75">
      <c r="A29" s="531">
        <v>257090</v>
      </c>
      <c r="B29" s="593">
        <v>43109</v>
      </c>
      <c r="C29" s="594" t="s">
        <v>1114</v>
      </c>
      <c r="D29" s="573" t="s">
        <v>1115</v>
      </c>
      <c r="E29" s="534" t="s">
        <v>282</v>
      </c>
      <c r="F29" s="598">
        <v>30000</v>
      </c>
    </row>
    <row r="30" spans="1:6" ht="12.75">
      <c r="A30" s="531">
        <v>459252302</v>
      </c>
      <c r="B30" s="532">
        <v>43110</v>
      </c>
      <c r="C30" s="533" t="s">
        <v>188</v>
      </c>
      <c r="D30" s="573" t="s">
        <v>1116</v>
      </c>
      <c r="E30" s="534" t="s">
        <v>282</v>
      </c>
      <c r="F30" s="598">
        <v>32450</v>
      </c>
    </row>
    <row r="31" spans="1:6" ht="12.75">
      <c r="A31" s="531">
        <v>4197701</v>
      </c>
      <c r="B31" s="532">
        <v>43105</v>
      </c>
      <c r="C31" s="533" t="s">
        <v>1117</v>
      </c>
      <c r="D31" s="573" t="s">
        <v>1118</v>
      </c>
      <c r="E31" s="534" t="s">
        <v>282</v>
      </c>
      <c r="F31" s="598">
        <v>3350</v>
      </c>
    </row>
    <row r="32" spans="1:6" ht="12.75">
      <c r="A32" s="531">
        <v>1278913</v>
      </c>
      <c r="B32" s="532">
        <v>43110</v>
      </c>
      <c r="C32" s="533" t="s">
        <v>1119</v>
      </c>
      <c r="D32" s="573" t="s">
        <v>1120</v>
      </c>
      <c r="E32" s="534" t="s">
        <v>282</v>
      </c>
      <c r="F32" s="598">
        <v>2330</v>
      </c>
    </row>
    <row r="33" spans="1:6" ht="12.75">
      <c r="A33" s="189">
        <v>768883</v>
      </c>
      <c r="B33" s="532">
        <v>43111</v>
      </c>
      <c r="C33" s="533" t="s">
        <v>1121</v>
      </c>
      <c r="D33" s="578" t="s">
        <v>1122</v>
      </c>
      <c r="E33" s="579" t="s">
        <v>282</v>
      </c>
      <c r="F33" s="598">
        <v>16010</v>
      </c>
    </row>
    <row r="34" spans="1:6" ht="12.75">
      <c r="A34" s="531">
        <v>372505</v>
      </c>
      <c r="B34" s="532">
        <v>43113</v>
      </c>
      <c r="C34" s="533" t="s">
        <v>1123</v>
      </c>
      <c r="D34" s="578" t="s">
        <v>1122</v>
      </c>
      <c r="E34" s="534" t="s">
        <v>282</v>
      </c>
      <c r="F34" s="598">
        <v>3000</v>
      </c>
    </row>
    <row r="35" spans="1:6" ht="12.75">
      <c r="A35" s="531">
        <v>242</v>
      </c>
      <c r="B35" s="532">
        <v>43113</v>
      </c>
      <c r="C35" s="533" t="s">
        <v>1124</v>
      </c>
      <c r="D35" s="578" t="s">
        <v>1125</v>
      </c>
      <c r="E35" s="534" t="s">
        <v>282</v>
      </c>
      <c r="F35" s="599">
        <v>5450</v>
      </c>
    </row>
    <row r="36" spans="1:6" ht="12.75">
      <c r="A36" s="531">
        <v>40163</v>
      </c>
      <c r="B36" s="532">
        <v>43118</v>
      </c>
      <c r="C36" s="533" t="s">
        <v>1126</v>
      </c>
      <c r="D36" s="578" t="s">
        <v>1127</v>
      </c>
      <c r="E36" s="534" t="s">
        <v>282</v>
      </c>
      <c r="F36" s="599">
        <v>2000</v>
      </c>
    </row>
    <row r="37" spans="1:6" ht="12.75">
      <c r="A37" s="531">
        <v>42299</v>
      </c>
      <c r="B37" s="532">
        <v>43122</v>
      </c>
      <c r="C37" s="533" t="s">
        <v>1128</v>
      </c>
      <c r="D37" s="573" t="s">
        <v>1129</v>
      </c>
      <c r="E37" s="534" t="s">
        <v>282</v>
      </c>
      <c r="F37" s="598">
        <v>1500</v>
      </c>
    </row>
    <row r="38" spans="1:6" ht="12.75">
      <c r="A38" s="531">
        <v>112366</v>
      </c>
      <c r="B38" s="532">
        <v>43125</v>
      </c>
      <c r="C38" s="533" t="s">
        <v>1130</v>
      </c>
      <c r="D38" s="573" t="s">
        <v>1131</v>
      </c>
      <c r="E38" s="534" t="s">
        <v>282</v>
      </c>
      <c r="F38" s="598">
        <v>6000</v>
      </c>
    </row>
    <row r="39" spans="1:6" ht="12.75">
      <c r="A39" s="531">
        <v>574431</v>
      </c>
      <c r="B39" s="532">
        <v>43126</v>
      </c>
      <c r="C39" s="533" t="s">
        <v>1132</v>
      </c>
      <c r="D39" s="573" t="s">
        <v>1133</v>
      </c>
      <c r="E39" s="534" t="s">
        <v>282</v>
      </c>
      <c r="F39" s="599">
        <v>5900</v>
      </c>
    </row>
    <row r="40" spans="1:6" ht="12.75">
      <c r="A40" s="531">
        <v>461654201</v>
      </c>
      <c r="B40" s="532">
        <v>43129</v>
      </c>
      <c r="C40" s="533" t="s">
        <v>188</v>
      </c>
      <c r="D40" s="573" t="s">
        <v>1134</v>
      </c>
      <c r="E40" s="534" t="s">
        <v>282</v>
      </c>
      <c r="F40" s="598">
        <v>20656</v>
      </c>
    </row>
    <row r="41" spans="1:6" ht="12.75">
      <c r="A41" s="531">
        <v>620687</v>
      </c>
      <c r="B41" s="532">
        <v>43129</v>
      </c>
      <c r="C41" s="533" t="s">
        <v>1135</v>
      </c>
      <c r="D41" s="573" t="s">
        <v>1136</v>
      </c>
      <c r="E41" s="534" t="s">
        <v>282</v>
      </c>
      <c r="F41" s="599">
        <v>6450</v>
      </c>
    </row>
    <row r="42" spans="1:6" ht="12.75">
      <c r="A42" s="531">
        <v>597717</v>
      </c>
      <c r="B42" s="532">
        <v>43127</v>
      </c>
      <c r="C42" s="533" t="s">
        <v>1137</v>
      </c>
      <c r="D42" s="573" t="s">
        <v>1138</v>
      </c>
      <c r="E42" s="534" t="s">
        <v>282</v>
      </c>
      <c r="F42" s="599">
        <v>10000</v>
      </c>
    </row>
    <row r="43" spans="1:6" ht="12.75">
      <c r="A43" s="600"/>
      <c r="C43" s="601" t="s">
        <v>349</v>
      </c>
      <c r="D43" s="602"/>
      <c r="E43" s="196" t="s">
        <v>282</v>
      </c>
      <c r="F43" s="603">
        <f>SUM(F26:F42)</f>
        <v>166846</v>
      </c>
    </row>
    <row r="45" spans="4:6" ht="12.75">
      <c r="D45" s="564" t="s">
        <v>1139</v>
      </c>
      <c r="E45" s="605" t="s">
        <v>282</v>
      </c>
      <c r="F45" s="604">
        <f>(F10+F24+F43)</f>
        <v>299197</v>
      </c>
    </row>
  </sheetData>
  <sheetProtection/>
  <mergeCells count="1">
    <mergeCell ref="B1:E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A49">
      <selection activeCell="N64" sqref="N64"/>
    </sheetView>
  </sheetViews>
  <sheetFormatPr defaultColWidth="11.421875" defaultRowHeight="12.75"/>
  <cols>
    <col min="1" max="1" width="2.57421875" style="139" customWidth="1"/>
    <col min="2" max="2" width="7.140625" style="139" customWidth="1"/>
    <col min="3" max="3" width="13.28125" style="140" customWidth="1"/>
    <col min="4" max="4" width="12.28125" style="139" customWidth="1"/>
    <col min="5" max="6" width="11.421875" style="139" customWidth="1"/>
    <col min="7" max="7" width="8.57421875" style="139" customWidth="1"/>
    <col min="8" max="8" width="12.28125" style="139" customWidth="1"/>
    <col min="9" max="9" width="11.28125" style="141" customWidth="1"/>
    <col min="10" max="10" width="1.7109375" style="139" customWidth="1"/>
    <col min="11" max="11" width="2.28125" style="139" customWidth="1"/>
    <col min="12" max="12" width="3.00390625" style="139" customWidth="1"/>
    <col min="13" max="22" width="11.421875" style="139" customWidth="1"/>
    <col min="23" max="23" width="4.28125" style="139" customWidth="1"/>
    <col min="24" max="16384" width="11.421875" style="139" customWidth="1"/>
  </cols>
  <sheetData>
    <row r="1" spans="2:9" s="136" customFormat="1" ht="12" customHeight="1">
      <c r="B1" s="136" t="s">
        <v>159</v>
      </c>
      <c r="C1" s="137"/>
      <c r="I1" s="138"/>
    </row>
    <row r="2" ht="12" customHeight="1">
      <c r="B2" s="139" t="s">
        <v>160</v>
      </c>
    </row>
    <row r="3" ht="12.75" customHeight="1"/>
    <row r="4" ht="12.75" customHeight="1"/>
    <row r="5" spans="8:9" ht="12.75" customHeight="1">
      <c r="H5" s="142" t="s">
        <v>161</v>
      </c>
      <c r="I5" s="143"/>
    </row>
    <row r="6" spans="8:9" ht="12.75" customHeight="1">
      <c r="H6" s="142"/>
      <c r="I6" s="143"/>
    </row>
    <row r="7" spans="2:9" ht="23.25" customHeight="1">
      <c r="B7" s="613" t="s">
        <v>162</v>
      </c>
      <c r="C7" s="613"/>
      <c r="D7" s="613"/>
      <c r="E7" s="613"/>
      <c r="F7" s="613"/>
      <c r="G7" s="613"/>
      <c r="H7" s="613"/>
      <c r="I7" s="613"/>
    </row>
    <row r="8" spans="2:3" ht="15" customHeight="1">
      <c r="B8" s="139" t="s">
        <v>163</v>
      </c>
      <c r="C8" s="145" t="s">
        <v>209</v>
      </c>
    </row>
    <row r="9" spans="2:9" s="146" customFormat="1" ht="15" customHeight="1">
      <c r="B9" s="139" t="s">
        <v>210</v>
      </c>
      <c r="C9" s="140"/>
      <c r="I9" s="147"/>
    </row>
    <row r="10" ht="15" customHeight="1">
      <c r="B10" s="139" t="s">
        <v>212</v>
      </c>
    </row>
    <row r="11" spans="2:10" ht="19.5" customHeight="1">
      <c r="B11" s="614" t="s">
        <v>211</v>
      </c>
      <c r="C11" s="615"/>
      <c r="D11" s="615"/>
      <c r="E11" s="615"/>
      <c r="F11" s="615"/>
      <c r="G11" s="615"/>
      <c r="H11" s="615"/>
      <c r="I11" s="615"/>
      <c r="J11" s="615"/>
    </row>
    <row r="12" ht="18.75" customHeight="1" thickBot="1">
      <c r="H12" s="148"/>
    </row>
    <row r="13" spans="1:9" ht="21.75" customHeight="1">
      <c r="A13" s="148"/>
      <c r="B13" s="149" t="s">
        <v>164</v>
      </c>
      <c r="C13" s="150" t="s">
        <v>165</v>
      </c>
      <c r="D13" s="149" t="s">
        <v>0</v>
      </c>
      <c r="E13" s="616" t="s">
        <v>166</v>
      </c>
      <c r="F13" s="617"/>
      <c r="G13" s="617"/>
      <c r="H13" s="618"/>
      <c r="I13" s="622" t="s">
        <v>167</v>
      </c>
    </row>
    <row r="14" spans="1:9" ht="21.75" customHeight="1" thickBot="1">
      <c r="A14" s="148"/>
      <c r="B14" s="151"/>
      <c r="C14" s="152" t="s">
        <v>168</v>
      </c>
      <c r="D14" s="151"/>
      <c r="E14" s="619"/>
      <c r="F14" s="620"/>
      <c r="G14" s="620"/>
      <c r="H14" s="621"/>
      <c r="I14" s="623"/>
    </row>
    <row r="15" spans="1:9" ht="18.75" customHeight="1">
      <c r="A15" s="148"/>
      <c r="B15" s="165">
        <v>1</v>
      </c>
      <c r="C15" s="165">
        <v>426112</v>
      </c>
      <c r="D15" s="171">
        <v>41314</v>
      </c>
      <c r="E15" s="627" t="s">
        <v>180</v>
      </c>
      <c r="F15" s="628"/>
      <c r="G15" s="628"/>
      <c r="H15" s="629"/>
      <c r="I15" s="176">
        <v>4600</v>
      </c>
    </row>
    <row r="16" spans="1:9" ht="18.75" customHeight="1">
      <c r="A16" s="148"/>
      <c r="B16" s="166">
        <v>2</v>
      </c>
      <c r="C16" s="166">
        <v>357101</v>
      </c>
      <c r="D16" s="172">
        <v>41313</v>
      </c>
      <c r="E16" s="610" t="s">
        <v>181</v>
      </c>
      <c r="F16" s="611"/>
      <c r="G16" s="611"/>
      <c r="H16" s="612"/>
      <c r="I16" s="177">
        <v>2010</v>
      </c>
    </row>
    <row r="17" spans="1:9" ht="18.75" customHeight="1">
      <c r="A17" s="148"/>
      <c r="B17" s="169">
        <v>3</v>
      </c>
      <c r="C17" s="169">
        <v>42098</v>
      </c>
      <c r="D17" s="173">
        <v>41331</v>
      </c>
      <c r="E17" s="624" t="s">
        <v>179</v>
      </c>
      <c r="F17" s="625"/>
      <c r="G17" s="625"/>
      <c r="H17" s="626"/>
      <c r="I17" s="178">
        <v>210</v>
      </c>
    </row>
    <row r="18" spans="1:9" ht="18.75" customHeight="1">
      <c r="A18" s="148"/>
      <c r="B18" s="166">
        <v>4</v>
      </c>
      <c r="C18" s="166" t="s">
        <v>169</v>
      </c>
      <c r="D18" s="172">
        <v>41334</v>
      </c>
      <c r="E18" s="610" t="s">
        <v>182</v>
      </c>
      <c r="F18" s="611"/>
      <c r="G18" s="611"/>
      <c r="H18" s="612"/>
      <c r="I18" s="177">
        <v>1220</v>
      </c>
    </row>
    <row r="19" spans="1:9" ht="18.75" customHeight="1">
      <c r="A19" s="148"/>
      <c r="B19" s="166">
        <v>5</v>
      </c>
      <c r="C19" s="167">
        <v>20462</v>
      </c>
      <c r="D19" s="174">
        <v>41334</v>
      </c>
      <c r="E19" s="610" t="s">
        <v>183</v>
      </c>
      <c r="F19" s="611"/>
      <c r="G19" s="611"/>
      <c r="H19" s="612"/>
      <c r="I19" s="177">
        <v>3000</v>
      </c>
    </row>
    <row r="20" spans="1:9" ht="18.75" customHeight="1">
      <c r="A20" s="148"/>
      <c r="B20" s="166">
        <v>6</v>
      </c>
      <c r="C20" s="167">
        <v>20461</v>
      </c>
      <c r="D20" s="174">
        <v>41334</v>
      </c>
      <c r="E20" s="610" t="s">
        <v>183</v>
      </c>
      <c r="F20" s="611"/>
      <c r="G20" s="611"/>
      <c r="H20" s="612"/>
      <c r="I20" s="177">
        <v>3000</v>
      </c>
    </row>
    <row r="21" spans="1:9" ht="18.75" customHeight="1">
      <c r="A21" s="148"/>
      <c r="B21" s="166">
        <v>7</v>
      </c>
      <c r="C21" s="167">
        <v>523362</v>
      </c>
      <c r="D21" s="174">
        <v>41335</v>
      </c>
      <c r="E21" s="610" t="s">
        <v>184</v>
      </c>
      <c r="F21" s="611"/>
      <c r="G21" s="611"/>
      <c r="H21" s="612"/>
      <c r="I21" s="177">
        <v>6012</v>
      </c>
    </row>
    <row r="22" spans="1:9" ht="18.75" customHeight="1">
      <c r="A22" s="148"/>
      <c r="B22" s="166">
        <v>8</v>
      </c>
      <c r="C22" s="167">
        <v>172207</v>
      </c>
      <c r="D22" s="174">
        <v>41336</v>
      </c>
      <c r="E22" s="610" t="s">
        <v>185</v>
      </c>
      <c r="F22" s="611"/>
      <c r="G22" s="611"/>
      <c r="H22" s="612"/>
      <c r="I22" s="179">
        <v>6243</v>
      </c>
    </row>
    <row r="23" spans="1:9" ht="18.75" customHeight="1">
      <c r="A23" s="148"/>
      <c r="B23" s="166">
        <v>9</v>
      </c>
      <c r="C23" s="167">
        <v>441561</v>
      </c>
      <c r="D23" s="174">
        <v>41337</v>
      </c>
      <c r="E23" s="610" t="s">
        <v>184</v>
      </c>
      <c r="F23" s="611"/>
      <c r="G23" s="611"/>
      <c r="H23" s="612"/>
      <c r="I23" s="179">
        <v>4751</v>
      </c>
    </row>
    <row r="24" spans="1:9" ht="18.75" customHeight="1">
      <c r="A24" s="148"/>
      <c r="B24" s="166">
        <v>10</v>
      </c>
      <c r="C24" s="167" t="s">
        <v>170</v>
      </c>
      <c r="D24" s="174">
        <v>41309</v>
      </c>
      <c r="E24" s="610" t="s">
        <v>186</v>
      </c>
      <c r="F24" s="611"/>
      <c r="G24" s="611"/>
      <c r="H24" s="612"/>
      <c r="I24" s="179">
        <v>2800</v>
      </c>
    </row>
    <row r="25" spans="1:9" ht="18.75" customHeight="1">
      <c r="A25" s="148"/>
      <c r="B25" s="166">
        <v>11</v>
      </c>
      <c r="C25" s="167">
        <v>141640</v>
      </c>
      <c r="D25" s="174">
        <v>41309</v>
      </c>
      <c r="E25" s="610" t="s">
        <v>187</v>
      </c>
      <c r="F25" s="611"/>
      <c r="G25" s="611"/>
      <c r="H25" s="612"/>
      <c r="I25" s="179">
        <v>790</v>
      </c>
    </row>
    <row r="26" spans="1:9" ht="18.75" customHeight="1">
      <c r="A26" s="148"/>
      <c r="B26" s="166">
        <v>12</v>
      </c>
      <c r="C26" s="167">
        <v>42578</v>
      </c>
      <c r="D26" s="174">
        <v>41309</v>
      </c>
      <c r="E26" s="610" t="s">
        <v>179</v>
      </c>
      <c r="F26" s="611"/>
      <c r="G26" s="611"/>
      <c r="H26" s="612"/>
      <c r="I26" s="179">
        <v>3395</v>
      </c>
    </row>
    <row r="27" spans="1:9" ht="18.75" customHeight="1">
      <c r="A27" s="148"/>
      <c r="B27" s="166">
        <v>13</v>
      </c>
      <c r="C27" s="167">
        <v>42485</v>
      </c>
      <c r="D27" s="174">
        <v>41310</v>
      </c>
      <c r="E27" s="610" t="s">
        <v>179</v>
      </c>
      <c r="F27" s="611"/>
      <c r="G27" s="611"/>
      <c r="H27" s="612"/>
      <c r="I27" s="179">
        <v>10393</v>
      </c>
    </row>
    <row r="28" spans="1:16" ht="18.75" customHeight="1">
      <c r="A28" s="148"/>
      <c r="B28" s="166">
        <v>14</v>
      </c>
      <c r="C28" s="167">
        <v>223598022</v>
      </c>
      <c r="D28" s="174">
        <v>41310</v>
      </c>
      <c r="E28" s="610" t="s">
        <v>188</v>
      </c>
      <c r="F28" s="611"/>
      <c r="G28" s="611"/>
      <c r="H28" s="612"/>
      <c r="I28" s="179">
        <v>7590</v>
      </c>
      <c r="P28" s="139" t="s">
        <v>171</v>
      </c>
    </row>
    <row r="29" spans="1:9" ht="18.75" customHeight="1">
      <c r="A29" s="148"/>
      <c r="B29" s="166">
        <v>15</v>
      </c>
      <c r="C29" s="167">
        <v>19983</v>
      </c>
      <c r="D29" s="174">
        <v>41311</v>
      </c>
      <c r="E29" s="610" t="s">
        <v>189</v>
      </c>
      <c r="F29" s="611"/>
      <c r="G29" s="611"/>
      <c r="H29" s="612"/>
      <c r="I29" s="179">
        <v>2090</v>
      </c>
    </row>
    <row r="30" spans="1:9" ht="18.75" customHeight="1">
      <c r="A30" s="148"/>
      <c r="B30" s="166">
        <v>16</v>
      </c>
      <c r="C30" s="167" t="s">
        <v>169</v>
      </c>
      <c r="D30" s="174">
        <v>41311</v>
      </c>
      <c r="E30" s="610" t="s">
        <v>190</v>
      </c>
      <c r="F30" s="611"/>
      <c r="G30" s="611"/>
      <c r="H30" s="612"/>
      <c r="I30" s="179">
        <v>3000</v>
      </c>
    </row>
    <row r="31" spans="1:9" ht="18.75" customHeight="1">
      <c r="A31" s="148"/>
      <c r="B31" s="166">
        <v>17</v>
      </c>
      <c r="C31" s="167" t="s">
        <v>169</v>
      </c>
      <c r="D31" s="174">
        <v>41312</v>
      </c>
      <c r="E31" s="610" t="s">
        <v>182</v>
      </c>
      <c r="F31" s="611"/>
      <c r="G31" s="611"/>
      <c r="H31" s="612"/>
      <c r="I31" s="179">
        <v>4880</v>
      </c>
    </row>
    <row r="32" spans="1:9" ht="18.75" customHeight="1">
      <c r="A32" s="148"/>
      <c r="B32" s="166">
        <v>18</v>
      </c>
      <c r="C32" s="167">
        <v>940057</v>
      </c>
      <c r="D32" s="174">
        <v>41312</v>
      </c>
      <c r="E32" s="610" t="s">
        <v>191</v>
      </c>
      <c r="F32" s="611"/>
      <c r="G32" s="611"/>
      <c r="H32" s="612"/>
      <c r="I32" s="179">
        <v>1000</v>
      </c>
    </row>
    <row r="33" spans="1:9" ht="18.75" customHeight="1">
      <c r="A33" s="148"/>
      <c r="B33" s="166">
        <v>19</v>
      </c>
      <c r="C33" s="167">
        <v>66521</v>
      </c>
      <c r="D33" s="174">
        <v>41312</v>
      </c>
      <c r="E33" s="610" t="s">
        <v>192</v>
      </c>
      <c r="F33" s="611"/>
      <c r="G33" s="611"/>
      <c r="H33" s="612"/>
      <c r="I33" s="179">
        <v>600</v>
      </c>
    </row>
    <row r="34" spans="1:9" ht="18.75" customHeight="1">
      <c r="A34" s="148"/>
      <c r="B34" s="166">
        <v>20</v>
      </c>
      <c r="C34" s="167" t="s">
        <v>169</v>
      </c>
      <c r="D34" s="174">
        <v>41312</v>
      </c>
      <c r="E34" s="610" t="s">
        <v>193</v>
      </c>
      <c r="F34" s="611"/>
      <c r="G34" s="611"/>
      <c r="H34" s="612"/>
      <c r="I34" s="179">
        <v>2440</v>
      </c>
    </row>
    <row r="35" spans="1:9" ht="18.75" customHeight="1">
      <c r="A35" s="148"/>
      <c r="B35" s="166">
        <v>21</v>
      </c>
      <c r="C35" s="167" t="s">
        <v>169</v>
      </c>
      <c r="D35" s="174">
        <v>41312</v>
      </c>
      <c r="E35" s="610" t="s">
        <v>194</v>
      </c>
      <c r="F35" s="611"/>
      <c r="G35" s="611"/>
      <c r="H35" s="612"/>
      <c r="I35" s="179">
        <v>4880</v>
      </c>
    </row>
    <row r="36" spans="1:9" ht="18.75" customHeight="1">
      <c r="A36" s="148"/>
      <c r="B36" s="166">
        <v>22</v>
      </c>
      <c r="C36" s="167">
        <v>28533</v>
      </c>
      <c r="D36" s="174">
        <v>41312</v>
      </c>
      <c r="E36" s="610" t="s">
        <v>189</v>
      </c>
      <c r="F36" s="611"/>
      <c r="G36" s="611"/>
      <c r="H36" s="612"/>
      <c r="I36" s="179">
        <v>5643</v>
      </c>
    </row>
    <row r="37" spans="1:10" ht="18.75" customHeight="1">
      <c r="A37" s="148"/>
      <c r="B37" s="166">
        <v>23</v>
      </c>
      <c r="C37" s="167">
        <v>34792</v>
      </c>
      <c r="D37" s="174">
        <v>41313</v>
      </c>
      <c r="E37" s="610" t="s">
        <v>197</v>
      </c>
      <c r="F37" s="611"/>
      <c r="G37" s="611"/>
      <c r="H37" s="612"/>
      <c r="I37" s="180">
        <v>800</v>
      </c>
      <c r="J37" s="153"/>
    </row>
    <row r="38" spans="1:10" ht="18.75" customHeight="1">
      <c r="A38" s="148"/>
      <c r="B38" s="166">
        <v>24</v>
      </c>
      <c r="C38" s="167">
        <v>12014</v>
      </c>
      <c r="D38" s="174">
        <v>41313</v>
      </c>
      <c r="E38" s="610" t="s">
        <v>197</v>
      </c>
      <c r="F38" s="611"/>
      <c r="G38" s="611"/>
      <c r="H38" s="612"/>
      <c r="I38" s="180">
        <v>1900</v>
      </c>
      <c r="J38" s="153"/>
    </row>
    <row r="39" spans="1:10" ht="18.75" customHeight="1">
      <c r="A39" s="148"/>
      <c r="B39" s="166">
        <v>25</v>
      </c>
      <c r="C39" s="167">
        <v>12013</v>
      </c>
      <c r="D39" s="174">
        <v>41313</v>
      </c>
      <c r="E39" s="610" t="s">
        <v>197</v>
      </c>
      <c r="F39" s="611"/>
      <c r="G39" s="611"/>
      <c r="H39" s="612"/>
      <c r="I39" s="180">
        <v>1900</v>
      </c>
      <c r="J39" s="153"/>
    </row>
    <row r="40" spans="1:10" ht="18.75" customHeight="1">
      <c r="A40" s="148"/>
      <c r="B40" s="166">
        <v>26</v>
      </c>
      <c r="C40" s="167">
        <v>12002</v>
      </c>
      <c r="D40" s="174">
        <v>41313</v>
      </c>
      <c r="E40" s="610" t="s">
        <v>197</v>
      </c>
      <c r="F40" s="611"/>
      <c r="G40" s="611"/>
      <c r="H40" s="612"/>
      <c r="I40" s="180">
        <v>800</v>
      </c>
      <c r="J40" s="153"/>
    </row>
    <row r="41" spans="1:10" ht="18.75" customHeight="1">
      <c r="A41" s="148"/>
      <c r="B41" s="166">
        <v>27</v>
      </c>
      <c r="C41" s="167">
        <v>9018</v>
      </c>
      <c r="D41" s="174">
        <v>41313</v>
      </c>
      <c r="E41" s="610" t="s">
        <v>198</v>
      </c>
      <c r="F41" s="611"/>
      <c r="G41" s="611"/>
      <c r="H41" s="612"/>
      <c r="I41" s="180">
        <v>3000</v>
      </c>
      <c r="J41" s="153"/>
    </row>
    <row r="42" spans="1:10" ht="18.75" customHeight="1">
      <c r="A42" s="148"/>
      <c r="B42" s="166">
        <v>28</v>
      </c>
      <c r="C42" s="167">
        <v>281647</v>
      </c>
      <c r="D42" s="174">
        <v>41313</v>
      </c>
      <c r="E42" s="610" t="s">
        <v>199</v>
      </c>
      <c r="F42" s="611"/>
      <c r="G42" s="611"/>
      <c r="H42" s="612"/>
      <c r="I42" s="180">
        <v>3250</v>
      </c>
      <c r="J42" s="153"/>
    </row>
    <row r="43" spans="1:10" ht="18.75" customHeight="1">
      <c r="A43" s="148"/>
      <c r="B43" s="166">
        <v>29</v>
      </c>
      <c r="C43" s="167">
        <v>681544</v>
      </c>
      <c r="D43" s="174">
        <v>41341</v>
      </c>
      <c r="E43" s="610" t="s">
        <v>196</v>
      </c>
      <c r="F43" s="611"/>
      <c r="G43" s="611"/>
      <c r="H43" s="612"/>
      <c r="I43" s="179">
        <v>14760</v>
      </c>
      <c r="J43" s="153"/>
    </row>
    <row r="44" spans="1:10" ht="18.75" customHeight="1">
      <c r="A44" s="148"/>
      <c r="B44" s="166">
        <v>30</v>
      </c>
      <c r="C44" s="167">
        <v>397248</v>
      </c>
      <c r="D44" s="174">
        <v>41341</v>
      </c>
      <c r="E44" s="610" t="s">
        <v>184</v>
      </c>
      <c r="F44" s="611"/>
      <c r="G44" s="611"/>
      <c r="H44" s="612"/>
      <c r="I44" s="180">
        <v>3576</v>
      </c>
      <c r="J44" s="153"/>
    </row>
    <row r="45" spans="1:10" ht="18.75" customHeight="1">
      <c r="A45" s="148"/>
      <c r="B45" s="166">
        <v>31</v>
      </c>
      <c r="C45" s="167">
        <v>40789</v>
      </c>
      <c r="D45" s="174">
        <v>41341</v>
      </c>
      <c r="E45" s="610" t="s">
        <v>200</v>
      </c>
      <c r="F45" s="611"/>
      <c r="G45" s="611"/>
      <c r="H45" s="612"/>
      <c r="I45" s="180">
        <v>3000</v>
      </c>
      <c r="J45" s="153"/>
    </row>
    <row r="46" spans="1:10" ht="18.75" customHeight="1">
      <c r="A46" s="148"/>
      <c r="B46" s="166">
        <v>32</v>
      </c>
      <c r="C46" s="167">
        <v>204943</v>
      </c>
      <c r="D46" s="174">
        <v>41341</v>
      </c>
      <c r="E46" s="610" t="s">
        <v>201</v>
      </c>
      <c r="F46" s="611"/>
      <c r="G46" s="611"/>
      <c r="H46" s="612"/>
      <c r="I46" s="180">
        <v>6000</v>
      </c>
      <c r="J46" s="153"/>
    </row>
    <row r="47" spans="1:10" ht="18.75" customHeight="1">
      <c r="A47" s="148"/>
      <c r="B47" s="166">
        <v>33</v>
      </c>
      <c r="C47" s="167" t="s">
        <v>169</v>
      </c>
      <c r="D47" s="174">
        <v>41341</v>
      </c>
      <c r="E47" s="610" t="s">
        <v>106</v>
      </c>
      <c r="F47" s="611"/>
      <c r="G47" s="611"/>
      <c r="H47" s="612"/>
      <c r="I47" s="180">
        <v>1500</v>
      </c>
      <c r="J47" s="153"/>
    </row>
    <row r="48" spans="1:10" ht="18.75" customHeight="1">
      <c r="A48" s="148"/>
      <c r="B48" s="166">
        <v>34</v>
      </c>
      <c r="C48" s="167" t="s">
        <v>169</v>
      </c>
      <c r="D48" s="174">
        <v>41341</v>
      </c>
      <c r="E48" s="610" t="s">
        <v>202</v>
      </c>
      <c r="F48" s="611"/>
      <c r="G48" s="611"/>
      <c r="H48" s="612"/>
      <c r="I48" s="180">
        <v>6100</v>
      </c>
      <c r="J48" s="153"/>
    </row>
    <row r="49" spans="1:10" ht="18.75" customHeight="1">
      <c r="A49" s="148"/>
      <c r="B49" s="166">
        <v>35</v>
      </c>
      <c r="C49" s="167" t="s">
        <v>169</v>
      </c>
      <c r="D49" s="174">
        <v>41341</v>
      </c>
      <c r="E49" s="610" t="s">
        <v>106</v>
      </c>
      <c r="F49" s="611"/>
      <c r="G49" s="611"/>
      <c r="H49" s="612"/>
      <c r="I49" s="180">
        <v>3000</v>
      </c>
      <c r="J49" s="153"/>
    </row>
    <row r="50" spans="1:13" ht="15.75" customHeight="1">
      <c r="A50" s="148"/>
      <c r="B50" s="166">
        <v>36</v>
      </c>
      <c r="C50" s="167" t="s">
        <v>169</v>
      </c>
      <c r="D50" s="174">
        <v>41342</v>
      </c>
      <c r="E50" s="610" t="s">
        <v>203</v>
      </c>
      <c r="F50" s="611"/>
      <c r="G50" s="611"/>
      <c r="H50" s="612"/>
      <c r="I50" s="180">
        <v>3000</v>
      </c>
      <c r="J50" s="153"/>
      <c r="M50" s="139" t="s">
        <v>172</v>
      </c>
    </row>
    <row r="51" spans="1:10" ht="15.75" customHeight="1">
      <c r="A51" s="148"/>
      <c r="B51" s="166">
        <v>37</v>
      </c>
      <c r="C51" s="167">
        <v>359910</v>
      </c>
      <c r="D51" s="174">
        <v>41342</v>
      </c>
      <c r="E51" s="610" t="s">
        <v>195</v>
      </c>
      <c r="F51" s="611"/>
      <c r="G51" s="611"/>
      <c r="H51" s="612"/>
      <c r="I51" s="180">
        <v>6000</v>
      </c>
      <c r="J51" s="153"/>
    </row>
    <row r="52" spans="1:10" ht="17.25" customHeight="1" thickBot="1">
      <c r="A52" s="148"/>
      <c r="B52" s="170">
        <v>38</v>
      </c>
      <c r="C52" s="168">
        <v>470482</v>
      </c>
      <c r="D52" s="175">
        <v>41344</v>
      </c>
      <c r="E52" s="630" t="s">
        <v>184</v>
      </c>
      <c r="F52" s="631"/>
      <c r="G52" s="631"/>
      <c r="H52" s="632"/>
      <c r="I52" s="181">
        <v>9030</v>
      </c>
      <c r="J52" s="153"/>
    </row>
    <row r="53" spans="1:2" ht="19.5" customHeight="1" thickBot="1">
      <c r="A53" s="148"/>
      <c r="B53" s="154"/>
    </row>
    <row r="54" spans="1:14" ht="26.25" customHeight="1" thickBot="1">
      <c r="A54" s="148"/>
      <c r="B54" s="155"/>
      <c r="C54" s="155"/>
      <c r="D54" s="156"/>
      <c r="E54" s="156"/>
      <c r="F54" s="156"/>
      <c r="G54" s="156"/>
      <c r="H54" s="157" t="s">
        <v>173</v>
      </c>
      <c r="I54" s="158">
        <f>SUM(I15:I53)</f>
        <v>148163</v>
      </c>
      <c r="N54" s="141"/>
    </row>
    <row r="55" spans="4:7" ht="13.5">
      <c r="D55" s="159"/>
      <c r="E55" s="159"/>
      <c r="F55" s="159"/>
      <c r="G55" s="159"/>
    </row>
    <row r="56" spans="2:3" ht="15">
      <c r="B56" s="160" t="s">
        <v>204</v>
      </c>
      <c r="C56" s="144"/>
    </row>
    <row r="57" spans="2:3" ht="15">
      <c r="B57" s="160"/>
      <c r="C57" s="144"/>
    </row>
    <row r="58" spans="2:3" ht="15">
      <c r="B58" s="160"/>
      <c r="C58" s="144"/>
    </row>
    <row r="59" spans="2:14" ht="15">
      <c r="B59" s="160"/>
      <c r="C59" s="144"/>
      <c r="N59" s="139">
        <v>610</v>
      </c>
    </row>
    <row r="60" spans="2:3" ht="15">
      <c r="B60" s="160"/>
      <c r="C60" s="144"/>
    </row>
    <row r="61" spans="2:3" ht="15">
      <c r="B61" s="160"/>
      <c r="C61" s="144"/>
    </row>
    <row r="62" spans="2:7" ht="15">
      <c r="B62" s="160"/>
      <c r="C62" s="633" t="s">
        <v>205</v>
      </c>
      <c r="D62" s="634"/>
      <c r="E62" s="634"/>
      <c r="F62" s="634"/>
      <c r="G62" s="139" t="s">
        <v>174</v>
      </c>
    </row>
    <row r="63" spans="2:7" ht="15">
      <c r="B63" s="160"/>
      <c r="C63" s="633" t="s">
        <v>206</v>
      </c>
      <c r="D63" s="615"/>
      <c r="E63" s="615"/>
      <c r="F63" s="615"/>
      <c r="G63" s="139" t="s">
        <v>175</v>
      </c>
    </row>
    <row r="64" spans="2:3" ht="15">
      <c r="B64" s="160"/>
      <c r="C64" s="144"/>
    </row>
    <row r="65" spans="2:3" ht="15">
      <c r="B65" s="160"/>
      <c r="C65" s="144"/>
    </row>
    <row r="66" spans="2:3" ht="15">
      <c r="B66" s="160"/>
      <c r="C66" s="144"/>
    </row>
    <row r="67" spans="2:3" ht="15">
      <c r="B67" s="160"/>
      <c r="C67" s="144"/>
    </row>
    <row r="68" spans="2:3" ht="16.5">
      <c r="B68" s="161"/>
      <c r="C68" s="162"/>
    </row>
    <row r="69" spans="4:8" ht="13.5">
      <c r="D69" s="140" t="s">
        <v>176</v>
      </c>
      <c r="H69" s="140" t="s">
        <v>215</v>
      </c>
    </row>
    <row r="70" spans="4:8" ht="13.5">
      <c r="D70" s="139" t="s">
        <v>208</v>
      </c>
      <c r="H70" s="140" t="s">
        <v>214</v>
      </c>
    </row>
    <row r="71" spans="4:9" ht="13.5">
      <c r="D71" s="140" t="s">
        <v>177</v>
      </c>
      <c r="E71" s="140"/>
      <c r="H71" s="140"/>
      <c r="I71" s="163"/>
    </row>
  </sheetData>
  <sheetProtection/>
  <mergeCells count="44">
    <mergeCell ref="C63:F63"/>
    <mergeCell ref="E51:H51"/>
    <mergeCell ref="E46:H46"/>
    <mergeCell ref="E47:H47"/>
    <mergeCell ref="E48:H48"/>
    <mergeCell ref="E49:H49"/>
    <mergeCell ref="E40:H40"/>
    <mergeCell ref="E44:H44"/>
    <mergeCell ref="E45:H45"/>
    <mergeCell ref="E50:H50"/>
    <mergeCell ref="E52:H52"/>
    <mergeCell ref="C62:F62"/>
    <mergeCell ref="E33:H33"/>
    <mergeCell ref="E34:H34"/>
    <mergeCell ref="E35:H35"/>
    <mergeCell ref="E36:H36"/>
    <mergeCell ref="E43:H43"/>
    <mergeCell ref="E41:H41"/>
    <mergeCell ref="E42:H42"/>
    <mergeCell ref="E37:H37"/>
    <mergeCell ref="E38:H38"/>
    <mergeCell ref="E39:H39"/>
    <mergeCell ref="E27:H27"/>
    <mergeCell ref="E28:H28"/>
    <mergeCell ref="E29:H29"/>
    <mergeCell ref="E30:H30"/>
    <mergeCell ref="E31:H31"/>
    <mergeCell ref="E32:H32"/>
    <mergeCell ref="E21:H21"/>
    <mergeCell ref="E22:H22"/>
    <mergeCell ref="E23:H23"/>
    <mergeCell ref="E24:H24"/>
    <mergeCell ref="E25:H25"/>
    <mergeCell ref="E26:H26"/>
    <mergeCell ref="E16:H16"/>
    <mergeCell ref="E18:H18"/>
    <mergeCell ref="E19:H19"/>
    <mergeCell ref="E20:H20"/>
    <mergeCell ref="B7:I7"/>
    <mergeCell ref="B11:J11"/>
    <mergeCell ref="E13:H14"/>
    <mergeCell ref="I13:I14"/>
    <mergeCell ref="E17:H17"/>
    <mergeCell ref="E15:H15"/>
  </mergeCells>
  <printOptions/>
  <pageMargins left="0.7086614173228347" right="0.7086614173228347" top="0.7480314960629921" bottom="1.535433070866142" header="0.31496062992125984" footer="0.31496062992125984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147"/>
  <sheetViews>
    <sheetView zoomScalePageLayoutView="0" workbookViewId="0" topLeftCell="A2">
      <pane xSplit="7" ySplit="4" topLeftCell="H54" activePane="bottomRight" state="frozen"/>
      <selection pane="topLeft" activeCell="A2" sqref="A2"/>
      <selection pane="topRight" activeCell="H2" sqref="H2"/>
      <selection pane="bottomLeft" activeCell="A6" sqref="A6"/>
      <selection pane="bottomRight" activeCell="N1" sqref="N1"/>
    </sheetView>
  </sheetViews>
  <sheetFormatPr defaultColWidth="11.421875" defaultRowHeight="12.75"/>
  <cols>
    <col min="1" max="1" width="1.28515625" style="0" customWidth="1"/>
    <col min="2" max="2" width="11.57421875" style="185" customWidth="1"/>
    <col min="3" max="3" width="6.00390625" style="0" customWidth="1"/>
    <col min="4" max="4" width="17.421875" style="0" customWidth="1"/>
    <col min="5" max="5" width="16.00390625" style="0" customWidth="1"/>
    <col min="6" max="6" width="10.00390625" style="0" customWidth="1"/>
    <col min="7" max="7" width="10.140625" style="0" customWidth="1"/>
    <col min="8" max="8" width="13.421875" style="0" customWidth="1"/>
    <col min="9" max="9" width="9.57421875" style="0" customWidth="1"/>
    <col min="10" max="10" width="5.8515625" style="0" customWidth="1"/>
    <col min="11" max="11" width="11.7109375" style="0" bestFit="1" customWidth="1"/>
  </cols>
  <sheetData>
    <row r="1" ht="24" customHeight="1" thickBot="1"/>
    <row r="2" ht="24" customHeight="1" thickBot="1">
      <c r="G2" s="45" t="s">
        <v>63</v>
      </c>
    </row>
    <row r="3" spans="2:9" ht="38.25" customHeight="1">
      <c r="B3" s="186"/>
      <c r="C3" s="20" t="s">
        <v>8</v>
      </c>
      <c r="D3" s="606" t="s">
        <v>88</v>
      </c>
      <c r="E3" s="607"/>
      <c r="F3" s="20"/>
      <c r="G3" s="20"/>
      <c r="H3" s="15"/>
      <c r="I3" s="15"/>
    </row>
    <row r="4" spans="2:12" ht="22.5">
      <c r="B4" s="37" t="s">
        <v>0</v>
      </c>
      <c r="C4" s="37" t="s">
        <v>7</v>
      </c>
      <c r="D4" s="37" t="s">
        <v>1</v>
      </c>
      <c r="E4" s="37" t="s">
        <v>2</v>
      </c>
      <c r="F4" s="37" t="s">
        <v>3</v>
      </c>
      <c r="G4" s="37" t="s">
        <v>5</v>
      </c>
      <c r="H4" s="37" t="s">
        <v>9</v>
      </c>
      <c r="I4" s="37" t="s">
        <v>4</v>
      </c>
      <c r="J4" s="89"/>
      <c r="K4" s="197" t="s">
        <v>230</v>
      </c>
      <c r="L4" s="2"/>
    </row>
    <row r="5" spans="2:12" ht="12.75">
      <c r="B5" s="187"/>
      <c r="C5" s="37"/>
      <c r="D5" s="190" t="s">
        <v>13</v>
      </c>
      <c r="E5" s="37" t="s">
        <v>213</v>
      </c>
      <c r="F5" s="94">
        <v>0</v>
      </c>
      <c r="G5" s="96"/>
      <c r="H5" s="118"/>
      <c r="I5" s="118">
        <v>215414</v>
      </c>
      <c r="J5" s="89"/>
      <c r="K5" s="113"/>
      <c r="L5" s="2"/>
    </row>
    <row r="6" spans="2:14" ht="22.5">
      <c r="B6" s="187"/>
      <c r="C6" s="17"/>
      <c r="D6" s="191" t="s">
        <v>156</v>
      </c>
      <c r="E6" s="194"/>
      <c r="F6" s="3"/>
      <c r="G6" s="26">
        <v>5400</v>
      </c>
      <c r="H6" s="33"/>
      <c r="I6" s="19">
        <f>(F6+I5)-SUM(G6:H6)</f>
        <v>210014</v>
      </c>
      <c r="K6" s="202">
        <v>35000</v>
      </c>
      <c r="L6" s="207" t="s">
        <v>267</v>
      </c>
      <c r="M6" s="43"/>
      <c r="N6" s="43"/>
    </row>
    <row r="7" spans="2:14" ht="12.75">
      <c r="B7" s="187"/>
      <c r="C7" s="17"/>
      <c r="D7" s="191" t="s">
        <v>97</v>
      </c>
      <c r="E7" s="194"/>
      <c r="F7" s="182"/>
      <c r="G7" s="96"/>
      <c r="H7" s="182"/>
      <c r="I7" s="19">
        <f aca="true" t="shared" si="0" ref="I7:I80">(F7+I6)-SUM(G7:H7)</f>
        <v>210014</v>
      </c>
      <c r="K7" s="202"/>
      <c r="L7" s="207" t="s">
        <v>268</v>
      </c>
      <c r="M7" s="43"/>
      <c r="N7" s="43"/>
    </row>
    <row r="8" spans="2:14" ht="12.75">
      <c r="B8" s="187"/>
      <c r="C8" s="17"/>
      <c r="D8" s="191" t="s">
        <v>229</v>
      </c>
      <c r="E8" s="194"/>
      <c r="F8" s="182"/>
      <c r="G8" s="26">
        <v>30250</v>
      </c>
      <c r="H8" s="182"/>
      <c r="I8" s="19">
        <f t="shared" si="0"/>
        <v>179764</v>
      </c>
      <c r="K8" s="183">
        <v>35000</v>
      </c>
      <c r="L8" s="207" t="s">
        <v>267</v>
      </c>
      <c r="M8" s="43"/>
      <c r="N8" s="43"/>
    </row>
    <row r="9" spans="2:14" ht="12.75">
      <c r="B9" s="188"/>
      <c r="C9" s="31"/>
      <c r="D9" s="191" t="s">
        <v>216</v>
      </c>
      <c r="E9" s="194"/>
      <c r="F9" s="182"/>
      <c r="G9" s="26">
        <v>1220</v>
      </c>
      <c r="H9" s="182"/>
      <c r="I9" s="19">
        <f t="shared" si="0"/>
        <v>178544</v>
      </c>
      <c r="K9" s="183"/>
      <c r="L9" s="207" t="s">
        <v>247</v>
      </c>
      <c r="M9" s="43"/>
      <c r="N9" s="43"/>
    </row>
    <row r="10" spans="2:14" ht="12.75">
      <c r="B10" s="188"/>
      <c r="C10" s="31"/>
      <c r="D10" s="191" t="s">
        <v>217</v>
      </c>
      <c r="E10" s="194"/>
      <c r="F10" s="3"/>
      <c r="G10" s="26">
        <v>2440</v>
      </c>
      <c r="H10" s="182"/>
      <c r="I10" s="19">
        <f t="shared" si="0"/>
        <v>176104</v>
      </c>
      <c r="K10" s="183"/>
      <c r="L10" s="207" t="s">
        <v>268</v>
      </c>
      <c r="M10" s="43"/>
      <c r="N10" s="43"/>
    </row>
    <row r="11" spans="2:14" ht="12.75">
      <c r="B11" s="188"/>
      <c r="C11" s="31"/>
      <c r="D11" s="191" t="s">
        <v>104</v>
      </c>
      <c r="E11" s="194"/>
      <c r="F11" s="3"/>
      <c r="G11" s="26">
        <v>3660</v>
      </c>
      <c r="H11" s="182"/>
      <c r="I11" s="19">
        <f t="shared" si="0"/>
        <v>172444</v>
      </c>
      <c r="K11" s="183"/>
      <c r="L11" s="207" t="s">
        <v>268</v>
      </c>
      <c r="M11" s="43"/>
      <c r="N11" s="43"/>
    </row>
    <row r="12" spans="2:14" ht="12.75">
      <c r="B12" s="188"/>
      <c r="C12" s="31"/>
      <c r="D12" s="191" t="s">
        <v>147</v>
      </c>
      <c r="E12" s="194"/>
      <c r="F12" s="3"/>
      <c r="G12" s="26">
        <v>1830</v>
      </c>
      <c r="H12" s="205"/>
      <c r="I12" s="19">
        <f t="shared" si="0"/>
        <v>170614</v>
      </c>
      <c r="K12" s="234">
        <v>34400</v>
      </c>
      <c r="L12" s="207" t="s">
        <v>286</v>
      </c>
      <c r="M12" s="43"/>
      <c r="N12" s="43"/>
    </row>
    <row r="13" spans="2:14" ht="22.5">
      <c r="B13" s="188"/>
      <c r="C13" s="31"/>
      <c r="D13" s="191" t="s">
        <v>156</v>
      </c>
      <c r="E13" s="194"/>
      <c r="F13" s="182">
        <v>100</v>
      </c>
      <c r="G13" s="62">
        <v>1600</v>
      </c>
      <c r="H13" s="182"/>
      <c r="I13" s="19">
        <f t="shared" si="0"/>
        <v>169114</v>
      </c>
      <c r="K13" s="3"/>
      <c r="L13" s="207" t="s">
        <v>247</v>
      </c>
      <c r="M13" s="43"/>
      <c r="N13" s="43"/>
    </row>
    <row r="14" spans="2:14" ht="12.75">
      <c r="B14" s="188"/>
      <c r="C14" s="31"/>
      <c r="D14" s="191" t="s">
        <v>220</v>
      </c>
      <c r="E14" s="194"/>
      <c r="F14" s="182"/>
      <c r="G14" s="26">
        <v>4200</v>
      </c>
      <c r="H14" s="206"/>
      <c r="I14" s="19">
        <f t="shared" si="0"/>
        <v>164914</v>
      </c>
      <c r="K14" s="3">
        <v>53865</v>
      </c>
      <c r="L14" s="207" t="s">
        <v>247</v>
      </c>
      <c r="M14" s="43"/>
      <c r="N14" s="43"/>
    </row>
    <row r="15" spans="2:14" ht="12.75">
      <c r="B15" s="188"/>
      <c r="C15" s="31"/>
      <c r="D15" s="191" t="s">
        <v>13</v>
      </c>
      <c r="E15" s="194"/>
      <c r="F15" s="3"/>
      <c r="G15" s="26">
        <v>12480</v>
      </c>
      <c r="H15" s="182"/>
      <c r="I15" s="19">
        <f t="shared" si="0"/>
        <v>152434</v>
      </c>
      <c r="K15" s="234">
        <v>29064</v>
      </c>
      <c r="L15" s="207" t="s">
        <v>287</v>
      </c>
      <c r="M15" s="43"/>
      <c r="N15" s="43"/>
    </row>
    <row r="16" spans="2:14" ht="12.75">
      <c r="B16" s="188"/>
      <c r="C16" s="31"/>
      <c r="D16" s="191" t="s">
        <v>221</v>
      </c>
      <c r="E16" s="194"/>
      <c r="F16" s="3"/>
      <c r="G16" s="26">
        <v>7320</v>
      </c>
      <c r="H16" s="182"/>
      <c r="I16" s="19">
        <f t="shared" si="0"/>
        <v>145114</v>
      </c>
      <c r="K16" s="3"/>
      <c r="L16" s="207" t="s">
        <v>292</v>
      </c>
      <c r="M16" s="43"/>
      <c r="N16" s="43"/>
    </row>
    <row r="17" spans="2:14" ht="12.75">
      <c r="B17" s="188"/>
      <c r="C17" s="31"/>
      <c r="D17" s="191" t="s">
        <v>221</v>
      </c>
      <c r="E17" s="194"/>
      <c r="F17" s="3"/>
      <c r="G17" s="26">
        <v>2090</v>
      </c>
      <c r="H17" s="182"/>
      <c r="I17" s="19">
        <f t="shared" si="0"/>
        <v>143024</v>
      </c>
      <c r="K17" s="3"/>
      <c r="L17" s="207" t="s">
        <v>293</v>
      </c>
      <c r="M17" s="43"/>
      <c r="N17" s="43"/>
    </row>
    <row r="18" spans="2:14" ht="12.75">
      <c r="B18" s="188"/>
      <c r="C18" s="31"/>
      <c r="D18" s="191" t="s">
        <v>222</v>
      </c>
      <c r="E18" s="194"/>
      <c r="F18" s="182">
        <v>2400</v>
      </c>
      <c r="G18" s="26">
        <v>6000</v>
      </c>
      <c r="H18" s="182"/>
      <c r="I18" s="19">
        <f t="shared" si="0"/>
        <v>139424</v>
      </c>
      <c r="K18" s="3"/>
      <c r="L18" s="207" t="s">
        <v>294</v>
      </c>
      <c r="M18" s="43"/>
      <c r="N18" s="43"/>
    </row>
    <row r="19" spans="2:14" ht="12.75">
      <c r="B19" s="188"/>
      <c r="C19" s="31"/>
      <c r="D19" s="191" t="s">
        <v>223</v>
      </c>
      <c r="E19" s="194"/>
      <c r="F19" s="3"/>
      <c r="G19" s="26">
        <v>6000</v>
      </c>
      <c r="H19" s="182"/>
      <c r="I19" s="19">
        <f t="shared" si="0"/>
        <v>133424</v>
      </c>
      <c r="K19" s="3"/>
      <c r="L19" s="207"/>
      <c r="M19" s="43"/>
      <c r="N19" s="43"/>
    </row>
    <row r="20" spans="2:14" ht="12.75">
      <c r="B20" s="188"/>
      <c r="C20" s="31"/>
      <c r="D20" s="191" t="s">
        <v>225</v>
      </c>
      <c r="E20" s="194"/>
      <c r="F20" s="3"/>
      <c r="G20" s="26">
        <v>6000</v>
      </c>
      <c r="H20" s="182"/>
      <c r="I20" s="19">
        <f t="shared" si="0"/>
        <v>127424</v>
      </c>
      <c r="K20" s="3"/>
      <c r="L20" s="207"/>
      <c r="M20" s="43"/>
      <c r="N20" s="43"/>
    </row>
    <row r="21" spans="2:14" ht="12.75">
      <c r="B21" s="188"/>
      <c r="C21" s="31"/>
      <c r="D21" s="191" t="s">
        <v>224</v>
      </c>
      <c r="E21" s="194"/>
      <c r="F21" s="3"/>
      <c r="G21" s="96">
        <v>35000</v>
      </c>
      <c r="H21" s="182"/>
      <c r="I21" s="19">
        <f t="shared" si="0"/>
        <v>92424</v>
      </c>
      <c r="K21" s="3"/>
      <c r="L21" s="207"/>
      <c r="M21" s="43"/>
      <c r="N21" s="43"/>
    </row>
    <row r="22" spans="2:14" ht="12.75">
      <c r="B22" s="188"/>
      <c r="C22" s="31"/>
      <c r="D22" s="191" t="s">
        <v>226</v>
      </c>
      <c r="E22" s="194"/>
      <c r="F22" s="3"/>
      <c r="G22" s="26">
        <v>2821</v>
      </c>
      <c r="H22" s="182"/>
      <c r="I22" s="19">
        <f t="shared" si="0"/>
        <v>89603</v>
      </c>
      <c r="K22" s="3"/>
      <c r="L22" s="207"/>
      <c r="M22" s="43"/>
      <c r="N22" s="43"/>
    </row>
    <row r="23" spans="2:14" ht="12.75">
      <c r="B23" s="188"/>
      <c r="C23" s="31"/>
      <c r="D23" s="191" t="s">
        <v>189</v>
      </c>
      <c r="E23" s="194"/>
      <c r="F23" s="3"/>
      <c r="G23" s="26">
        <v>5400</v>
      </c>
      <c r="H23" s="182"/>
      <c r="I23" s="19">
        <f t="shared" si="0"/>
        <v>84203</v>
      </c>
      <c r="K23" s="3"/>
      <c r="L23" s="207"/>
      <c r="M23" s="43"/>
      <c r="N23" s="43"/>
    </row>
    <row r="24" spans="2:14" ht="12.75">
      <c r="B24" s="188"/>
      <c r="C24" s="31"/>
      <c r="D24" s="191" t="s">
        <v>97</v>
      </c>
      <c r="E24" s="194"/>
      <c r="F24" s="3"/>
      <c r="G24" s="26">
        <v>877</v>
      </c>
      <c r="H24" s="182"/>
      <c r="I24" s="19">
        <f t="shared" si="0"/>
        <v>83326</v>
      </c>
      <c r="K24" s="3"/>
      <c r="L24" s="207"/>
      <c r="M24" s="43"/>
      <c r="N24" s="43"/>
    </row>
    <row r="25" spans="2:14" ht="12.75">
      <c r="B25" s="188"/>
      <c r="C25" s="31"/>
      <c r="D25" s="191" t="s">
        <v>227</v>
      </c>
      <c r="E25" s="194"/>
      <c r="F25" s="3"/>
      <c r="G25" s="26">
        <v>16500</v>
      </c>
      <c r="H25" s="182"/>
      <c r="I25" s="19">
        <f t="shared" si="0"/>
        <v>66826</v>
      </c>
      <c r="K25" s="3"/>
      <c r="L25" s="207"/>
      <c r="M25" s="43"/>
      <c r="N25" s="43"/>
    </row>
    <row r="26" spans="2:14" ht="12.75">
      <c r="B26" s="188"/>
      <c r="C26" s="31"/>
      <c r="D26" s="191" t="s">
        <v>228</v>
      </c>
      <c r="E26" s="194"/>
      <c r="F26" s="3"/>
      <c r="G26" s="26">
        <v>1830</v>
      </c>
      <c r="H26" s="182"/>
      <c r="I26" s="19">
        <f t="shared" si="0"/>
        <v>64996</v>
      </c>
      <c r="K26" s="3"/>
      <c r="L26" s="207"/>
      <c r="M26" s="43"/>
      <c r="N26" s="43"/>
    </row>
    <row r="27" spans="2:14" ht="12.75">
      <c r="B27" s="188"/>
      <c r="C27" s="31"/>
      <c r="D27" s="191" t="s">
        <v>97</v>
      </c>
      <c r="E27" s="194"/>
      <c r="F27" s="3"/>
      <c r="G27" s="96">
        <v>304</v>
      </c>
      <c r="H27" s="182"/>
      <c r="I27" s="19">
        <f t="shared" si="0"/>
        <v>64692</v>
      </c>
      <c r="K27" s="3"/>
      <c r="L27" s="207"/>
      <c r="M27" s="43"/>
      <c r="N27" s="43"/>
    </row>
    <row r="28" spans="2:14" ht="12.75">
      <c r="B28" s="188"/>
      <c r="C28" s="31"/>
      <c r="D28" s="199" t="s">
        <v>216</v>
      </c>
      <c r="E28" s="194"/>
      <c r="F28" s="182">
        <v>148163</v>
      </c>
      <c r="G28" s="26"/>
      <c r="H28" s="182"/>
      <c r="I28" s="19">
        <f t="shared" si="0"/>
        <v>212855</v>
      </c>
      <c r="K28" s="3"/>
      <c r="L28" s="44"/>
      <c r="M28" s="43"/>
      <c r="N28" s="43"/>
    </row>
    <row r="29" spans="2:14" ht="12.75">
      <c r="B29" s="188"/>
      <c r="C29" s="31"/>
      <c r="D29" s="199" t="s">
        <v>216</v>
      </c>
      <c r="E29" s="194"/>
      <c r="F29" s="182">
        <v>26900</v>
      </c>
      <c r="G29" s="26"/>
      <c r="H29" s="182"/>
      <c r="I29" s="19">
        <f t="shared" si="0"/>
        <v>239755</v>
      </c>
      <c r="K29" s="3"/>
      <c r="L29" s="44"/>
      <c r="M29" s="43"/>
      <c r="N29" s="43"/>
    </row>
    <row r="30" spans="2:14" ht="12.75">
      <c r="B30" s="188"/>
      <c r="C30" s="31"/>
      <c r="D30" s="191" t="s">
        <v>231</v>
      </c>
      <c r="E30" s="194"/>
      <c r="F30" s="3"/>
      <c r="G30" s="26">
        <v>2250</v>
      </c>
      <c r="H30" s="182"/>
      <c r="I30" s="19">
        <f t="shared" si="0"/>
        <v>237505</v>
      </c>
      <c r="K30" s="3"/>
      <c r="L30" s="44"/>
      <c r="M30" s="43"/>
      <c r="N30" s="43"/>
    </row>
    <row r="31" spans="2:14" ht="12.75">
      <c r="B31" s="188"/>
      <c r="C31" s="31"/>
      <c r="D31" s="191" t="s">
        <v>225</v>
      </c>
      <c r="E31" s="194"/>
      <c r="F31" s="3"/>
      <c r="G31" s="26">
        <v>4050</v>
      </c>
      <c r="H31" s="182"/>
      <c r="I31" s="19">
        <f t="shared" si="0"/>
        <v>233455</v>
      </c>
      <c r="K31" s="3"/>
      <c r="L31" s="44"/>
      <c r="M31" s="43"/>
      <c r="N31" s="43"/>
    </row>
    <row r="32" spans="2:14" ht="12.75">
      <c r="B32" s="188"/>
      <c r="C32" s="31"/>
      <c r="D32" s="191" t="s">
        <v>232</v>
      </c>
      <c r="E32" s="194"/>
      <c r="F32" s="3"/>
      <c r="G32" s="26">
        <v>1500</v>
      </c>
      <c r="H32" s="182"/>
      <c r="I32" s="19">
        <f t="shared" si="0"/>
        <v>231955</v>
      </c>
      <c r="K32" s="3"/>
      <c r="L32" s="44"/>
      <c r="M32" s="43"/>
      <c r="N32" s="43"/>
    </row>
    <row r="33" spans="2:14" ht="12.75">
      <c r="B33" s="188"/>
      <c r="C33" s="31"/>
      <c r="D33" s="191" t="s">
        <v>231</v>
      </c>
      <c r="E33" s="194"/>
      <c r="F33" s="3"/>
      <c r="G33" s="26">
        <v>5000</v>
      </c>
      <c r="H33" s="182"/>
      <c r="I33" s="19">
        <f t="shared" si="0"/>
        <v>226955</v>
      </c>
      <c r="K33" s="3"/>
      <c r="L33" s="44"/>
      <c r="M33" s="43"/>
      <c r="N33" s="43"/>
    </row>
    <row r="34" spans="2:14" ht="12.75">
      <c r="B34" s="188"/>
      <c r="C34" s="31"/>
      <c r="D34" s="191" t="s">
        <v>225</v>
      </c>
      <c r="E34" s="194"/>
      <c r="F34" s="3"/>
      <c r="G34" s="26">
        <v>20000</v>
      </c>
      <c r="H34" s="182"/>
      <c r="I34" s="19">
        <f t="shared" si="0"/>
        <v>206955</v>
      </c>
      <c r="K34" s="3"/>
      <c r="L34" s="44"/>
      <c r="M34" s="43"/>
      <c r="N34" s="43"/>
    </row>
    <row r="35" spans="2:14" ht="12.75">
      <c r="B35" s="188"/>
      <c r="C35" s="31"/>
      <c r="D35" s="191" t="s">
        <v>233</v>
      </c>
      <c r="E35" s="194"/>
      <c r="F35" s="3"/>
      <c r="G35" s="26">
        <v>400</v>
      </c>
      <c r="H35" s="182"/>
      <c r="I35" s="19">
        <f t="shared" si="0"/>
        <v>206555</v>
      </c>
      <c r="K35" s="3"/>
      <c r="L35" s="44"/>
      <c r="M35" s="43"/>
      <c r="N35" s="43"/>
    </row>
    <row r="36" spans="2:14" ht="12.75">
      <c r="B36" s="188"/>
      <c r="C36" s="31"/>
      <c r="D36" s="191" t="s">
        <v>234</v>
      </c>
      <c r="E36" s="194"/>
      <c r="F36" s="3"/>
      <c r="G36" s="26">
        <v>5100</v>
      </c>
      <c r="H36" s="182"/>
      <c r="I36" s="19">
        <f t="shared" si="0"/>
        <v>201455</v>
      </c>
      <c r="K36" s="3"/>
      <c r="L36" s="44"/>
      <c r="M36" s="43"/>
      <c r="N36" s="43"/>
    </row>
    <row r="37" spans="2:14" ht="12.75">
      <c r="B37" s="188"/>
      <c r="C37" s="31"/>
      <c r="D37" s="191" t="s">
        <v>244</v>
      </c>
      <c r="E37" s="194"/>
      <c r="F37" s="3"/>
      <c r="G37" s="26">
        <v>4350</v>
      </c>
      <c r="H37" s="182"/>
      <c r="I37" s="19">
        <f t="shared" si="0"/>
        <v>197105</v>
      </c>
      <c r="K37" s="3"/>
      <c r="L37" s="44"/>
      <c r="M37" s="43"/>
      <c r="N37" s="43"/>
    </row>
    <row r="38" spans="2:14" ht="12.75">
      <c r="B38" s="188"/>
      <c r="C38" s="31"/>
      <c r="D38" s="191" t="s">
        <v>225</v>
      </c>
      <c r="E38" s="203"/>
      <c r="F38" s="204"/>
      <c r="G38" s="26">
        <v>3804</v>
      </c>
      <c r="H38" s="182"/>
      <c r="I38" s="19">
        <f t="shared" si="0"/>
        <v>193301</v>
      </c>
      <c r="K38" s="3"/>
      <c r="L38" s="44"/>
      <c r="M38" s="43"/>
      <c r="N38" s="43"/>
    </row>
    <row r="39" spans="2:14" ht="12.75">
      <c r="B39" s="188">
        <v>41352</v>
      </c>
      <c r="C39" s="31"/>
      <c r="D39" s="191" t="s">
        <v>245</v>
      </c>
      <c r="E39" s="194"/>
      <c r="F39" s="3"/>
      <c r="G39" s="26">
        <v>2508</v>
      </c>
      <c r="H39" s="182"/>
      <c r="I39" s="19">
        <f t="shared" si="0"/>
        <v>190793</v>
      </c>
      <c r="K39" s="3"/>
      <c r="L39" s="44"/>
      <c r="M39" s="43"/>
      <c r="N39" s="43"/>
    </row>
    <row r="40" spans="2:14" ht="12.75">
      <c r="B40" s="188"/>
      <c r="C40" s="31"/>
      <c r="D40" s="191" t="s">
        <v>246</v>
      </c>
      <c r="E40" s="194"/>
      <c r="F40" s="3"/>
      <c r="G40" s="26">
        <v>1940</v>
      </c>
      <c r="H40" s="182"/>
      <c r="I40" s="19">
        <f t="shared" si="0"/>
        <v>188853</v>
      </c>
      <c r="K40" s="3"/>
      <c r="L40" s="44"/>
      <c r="M40" s="43"/>
      <c r="N40" s="43"/>
    </row>
    <row r="41" spans="2:14" ht="12.75">
      <c r="B41" s="188"/>
      <c r="C41" s="31"/>
      <c r="D41" s="191" t="s">
        <v>50</v>
      </c>
      <c r="E41" s="194"/>
      <c r="F41" s="3"/>
      <c r="G41" s="26">
        <v>1400</v>
      </c>
      <c r="H41" s="182"/>
      <c r="I41" s="19">
        <f t="shared" si="0"/>
        <v>187453</v>
      </c>
      <c r="K41" s="3"/>
      <c r="L41" s="44"/>
      <c r="M41" s="43"/>
      <c r="N41" s="43"/>
    </row>
    <row r="42" spans="2:14" ht="12.75">
      <c r="B42" s="188"/>
      <c r="C42" s="31"/>
      <c r="D42" s="191" t="s">
        <v>232</v>
      </c>
      <c r="E42" s="194"/>
      <c r="F42" s="3"/>
      <c r="G42" s="26">
        <v>1500</v>
      </c>
      <c r="H42" s="182"/>
      <c r="I42" s="19">
        <f t="shared" si="0"/>
        <v>185953</v>
      </c>
      <c r="K42" s="3"/>
      <c r="L42" s="44"/>
      <c r="M42" s="43"/>
      <c r="N42" s="43"/>
    </row>
    <row r="43" spans="2:14" ht="12.75">
      <c r="B43" s="188">
        <v>41352</v>
      </c>
      <c r="C43" s="31"/>
      <c r="D43" s="191" t="s">
        <v>118</v>
      </c>
      <c r="E43" s="194"/>
      <c r="F43" s="3"/>
      <c r="G43" s="26">
        <v>15507</v>
      </c>
      <c r="H43" s="182"/>
      <c r="I43" s="19">
        <f t="shared" si="0"/>
        <v>170446</v>
      </c>
      <c r="K43" s="183"/>
      <c r="L43" s="44"/>
      <c r="M43" s="43"/>
      <c r="N43" s="43"/>
    </row>
    <row r="44" spans="2:14" ht="12.75">
      <c r="B44" s="188"/>
      <c r="C44" s="31"/>
      <c r="D44" s="191" t="s">
        <v>221</v>
      </c>
      <c r="E44" s="194"/>
      <c r="F44" s="3"/>
      <c r="G44" s="26">
        <v>7320</v>
      </c>
      <c r="H44" s="182"/>
      <c r="I44" s="19">
        <f t="shared" si="0"/>
        <v>163126</v>
      </c>
      <c r="K44" s="183"/>
      <c r="L44" s="44"/>
      <c r="M44" s="43"/>
      <c r="N44" s="43"/>
    </row>
    <row r="45" spans="2:14" ht="12.75">
      <c r="B45" s="188"/>
      <c r="C45" s="31"/>
      <c r="D45" s="191" t="s">
        <v>226</v>
      </c>
      <c r="E45" s="194"/>
      <c r="F45" s="3"/>
      <c r="G45" s="26">
        <v>3660</v>
      </c>
      <c r="H45" s="182"/>
      <c r="I45" s="19">
        <f t="shared" si="0"/>
        <v>159466</v>
      </c>
      <c r="K45" s="183"/>
      <c r="L45" s="44"/>
      <c r="M45" s="43"/>
      <c r="N45" s="43"/>
    </row>
    <row r="46" spans="2:14" ht="12.75">
      <c r="B46" s="188"/>
      <c r="C46" s="31"/>
      <c r="D46" s="191" t="s">
        <v>250</v>
      </c>
      <c r="E46" s="194"/>
      <c r="F46" s="3"/>
      <c r="G46" s="26">
        <v>507</v>
      </c>
      <c r="H46" s="182"/>
      <c r="I46" s="19">
        <f t="shared" si="0"/>
        <v>158959</v>
      </c>
      <c r="K46" s="183"/>
      <c r="L46" s="44"/>
      <c r="M46" s="43"/>
      <c r="N46" s="43"/>
    </row>
    <row r="47" spans="2:14" ht="12.75">
      <c r="B47" s="188"/>
      <c r="C47" s="31"/>
      <c r="D47" s="191" t="s">
        <v>251</v>
      </c>
      <c r="E47" s="194"/>
      <c r="F47" s="3"/>
      <c r="G47" s="96">
        <v>34400</v>
      </c>
      <c r="H47" s="182"/>
      <c r="I47" s="19">
        <f t="shared" si="0"/>
        <v>124559</v>
      </c>
      <c r="K47" s="183"/>
      <c r="L47" s="44"/>
      <c r="M47" s="43"/>
      <c r="N47" s="43"/>
    </row>
    <row r="48" spans="2:14" ht="12.75">
      <c r="B48" s="188"/>
      <c r="C48" s="31"/>
      <c r="D48" s="191" t="s">
        <v>231</v>
      </c>
      <c r="E48" s="194"/>
      <c r="F48" s="3"/>
      <c r="G48" s="26">
        <v>1600</v>
      </c>
      <c r="H48" s="182"/>
      <c r="I48" s="19">
        <f t="shared" si="0"/>
        <v>122959</v>
      </c>
      <c r="K48" s="183"/>
      <c r="M48" s="43"/>
      <c r="N48" s="43"/>
    </row>
    <row r="49" spans="2:14" ht="12.75">
      <c r="B49" s="188"/>
      <c r="C49" s="31"/>
      <c r="D49" s="191" t="s">
        <v>232</v>
      </c>
      <c r="E49" s="194"/>
      <c r="F49" s="3"/>
      <c r="G49" s="26">
        <v>1500</v>
      </c>
      <c r="H49" s="182"/>
      <c r="I49" s="19">
        <f t="shared" si="0"/>
        <v>121459</v>
      </c>
      <c r="K49" s="183"/>
      <c r="M49" s="43"/>
      <c r="N49" s="43"/>
    </row>
    <row r="50" spans="2:14" ht="12.75">
      <c r="B50" s="188"/>
      <c r="C50" s="31"/>
      <c r="D50" s="191" t="s">
        <v>225</v>
      </c>
      <c r="E50" s="194"/>
      <c r="F50" s="182">
        <v>20000</v>
      </c>
      <c r="G50" s="32"/>
      <c r="H50" s="182"/>
      <c r="I50" s="19">
        <f t="shared" si="0"/>
        <v>141459</v>
      </c>
      <c r="K50" s="183"/>
      <c r="M50" s="43"/>
      <c r="N50" s="43"/>
    </row>
    <row r="51" spans="2:14" ht="12.75">
      <c r="B51" s="188"/>
      <c r="C51" s="31"/>
      <c r="D51" s="191" t="s">
        <v>231</v>
      </c>
      <c r="E51" s="194"/>
      <c r="F51" s="3"/>
      <c r="G51" s="26">
        <v>2440</v>
      </c>
      <c r="H51" s="182"/>
      <c r="I51" s="19">
        <f t="shared" si="0"/>
        <v>139019</v>
      </c>
      <c r="K51" s="183"/>
      <c r="M51" s="43"/>
      <c r="N51" s="43"/>
    </row>
    <row r="52" spans="2:14" ht="12.75">
      <c r="B52" s="188"/>
      <c r="C52" s="31"/>
      <c r="D52" s="191" t="s">
        <v>261</v>
      </c>
      <c r="E52" s="194"/>
      <c r="F52" s="182">
        <v>44487</v>
      </c>
      <c r="G52" s="26"/>
      <c r="H52" s="182"/>
      <c r="I52" s="19">
        <f t="shared" si="0"/>
        <v>183506</v>
      </c>
      <c r="K52" s="183"/>
      <c r="M52" s="43"/>
      <c r="N52" s="43"/>
    </row>
    <row r="53" spans="2:14" ht="12.75">
      <c r="B53" s="188"/>
      <c r="C53" s="31"/>
      <c r="D53" s="191" t="s">
        <v>225</v>
      </c>
      <c r="E53" s="194"/>
      <c r="F53" s="3"/>
      <c r="G53" s="26">
        <v>6550</v>
      </c>
      <c r="H53" s="182"/>
      <c r="I53" s="19">
        <f t="shared" si="0"/>
        <v>176956</v>
      </c>
      <c r="K53" s="183"/>
      <c r="M53" s="43"/>
      <c r="N53" s="43"/>
    </row>
    <row r="54" spans="2:14" ht="12.75">
      <c r="B54" s="188"/>
      <c r="C54" s="31"/>
      <c r="D54" s="191" t="s">
        <v>272</v>
      </c>
      <c r="E54" s="194"/>
      <c r="F54" s="3"/>
      <c r="G54" s="26">
        <v>1500</v>
      </c>
      <c r="H54" s="182"/>
      <c r="I54" s="19">
        <f t="shared" si="0"/>
        <v>175456</v>
      </c>
      <c r="K54" s="183"/>
      <c r="M54" s="43"/>
      <c r="N54" s="43"/>
    </row>
    <row r="55" spans="2:14" ht="12.75">
      <c r="B55" s="188"/>
      <c r="C55" s="31"/>
      <c r="D55" s="191" t="s">
        <v>264</v>
      </c>
      <c r="E55" s="194"/>
      <c r="F55" s="3"/>
      <c r="G55" s="26">
        <v>6000</v>
      </c>
      <c r="H55" s="182"/>
      <c r="I55" s="19">
        <f t="shared" si="0"/>
        <v>169456</v>
      </c>
      <c r="K55" s="183"/>
      <c r="M55" s="43"/>
      <c r="N55" s="43"/>
    </row>
    <row r="56" spans="2:14" ht="12.75">
      <c r="B56" s="188"/>
      <c r="C56" s="31"/>
      <c r="D56" s="191" t="s">
        <v>231</v>
      </c>
      <c r="E56" s="194"/>
      <c r="F56" s="3"/>
      <c r="G56" s="26">
        <v>1830</v>
      </c>
      <c r="H56" s="182"/>
      <c r="I56" s="19">
        <f t="shared" si="0"/>
        <v>167626</v>
      </c>
      <c r="K56" s="183"/>
      <c r="M56" s="43"/>
      <c r="N56" s="43"/>
    </row>
    <row r="57" spans="2:14" ht="12.75">
      <c r="B57" s="188"/>
      <c r="C57" s="31"/>
      <c r="D57" s="191" t="s">
        <v>265</v>
      </c>
      <c r="E57" s="194"/>
      <c r="F57" s="3"/>
      <c r="G57" s="26">
        <v>6000</v>
      </c>
      <c r="H57" s="182"/>
      <c r="I57" s="19">
        <f t="shared" si="0"/>
        <v>161626</v>
      </c>
      <c r="K57" s="183"/>
      <c r="M57" s="43"/>
      <c r="N57" s="43"/>
    </row>
    <row r="58" spans="2:14" ht="12.75">
      <c r="B58" s="188"/>
      <c r="C58" s="31"/>
      <c r="D58" s="191" t="s">
        <v>233</v>
      </c>
      <c r="E58" s="194"/>
      <c r="F58" s="3"/>
      <c r="G58" s="96">
        <v>53865</v>
      </c>
      <c r="H58" s="182"/>
      <c r="I58" s="19">
        <f t="shared" si="0"/>
        <v>107761</v>
      </c>
      <c r="K58" s="183"/>
      <c r="M58" s="43"/>
      <c r="N58" s="43"/>
    </row>
    <row r="59" spans="2:14" ht="12.75">
      <c r="B59" s="188"/>
      <c r="C59" s="31"/>
      <c r="D59" s="191" t="s">
        <v>233</v>
      </c>
      <c r="E59" s="194"/>
      <c r="F59" s="3"/>
      <c r="G59" s="96">
        <v>5</v>
      </c>
      <c r="H59" s="182"/>
      <c r="I59" s="19">
        <f t="shared" si="0"/>
        <v>107756</v>
      </c>
      <c r="K59" s="183"/>
      <c r="M59" s="43"/>
      <c r="N59" s="43"/>
    </row>
    <row r="60" spans="2:14" ht="12.75">
      <c r="B60" s="188"/>
      <c r="C60" s="31"/>
      <c r="D60" s="191" t="s">
        <v>228</v>
      </c>
      <c r="E60" s="194"/>
      <c r="F60" s="3"/>
      <c r="G60" s="26">
        <v>2440</v>
      </c>
      <c r="H60" s="182"/>
      <c r="I60" s="19">
        <f t="shared" si="0"/>
        <v>105316</v>
      </c>
      <c r="K60" s="183"/>
      <c r="M60" s="43"/>
      <c r="N60" s="43"/>
    </row>
    <row r="61" spans="2:14" ht="12.75">
      <c r="B61" s="188"/>
      <c r="C61" s="31"/>
      <c r="D61" s="191" t="s">
        <v>221</v>
      </c>
      <c r="E61" s="194"/>
      <c r="F61" s="3"/>
      <c r="G61" s="26">
        <v>7320</v>
      </c>
      <c r="H61" s="182"/>
      <c r="I61" s="19">
        <f t="shared" si="0"/>
        <v>97996</v>
      </c>
      <c r="K61" s="183"/>
      <c r="M61" s="43"/>
      <c r="N61" s="43"/>
    </row>
    <row r="62" spans="2:14" ht="12.75">
      <c r="B62" s="188"/>
      <c r="C62" s="31"/>
      <c r="D62" s="191" t="s">
        <v>231</v>
      </c>
      <c r="E62" s="194"/>
      <c r="F62" s="3"/>
      <c r="G62" s="26">
        <v>4500</v>
      </c>
      <c r="H62" s="182"/>
      <c r="I62" s="19">
        <f t="shared" si="0"/>
        <v>93496</v>
      </c>
      <c r="K62" s="183"/>
      <c r="M62" s="43"/>
      <c r="N62" s="43"/>
    </row>
    <row r="63" spans="2:14" ht="12.75">
      <c r="B63" s="188"/>
      <c r="C63" s="31"/>
      <c r="D63" s="191" t="s">
        <v>221</v>
      </c>
      <c r="E63" s="194"/>
      <c r="F63" s="3"/>
      <c r="G63" s="26">
        <v>15466</v>
      </c>
      <c r="H63" s="182"/>
      <c r="I63" s="19">
        <f t="shared" si="0"/>
        <v>78030</v>
      </c>
      <c r="K63" s="183"/>
      <c r="M63" s="43"/>
      <c r="N63" s="43"/>
    </row>
    <row r="64" spans="2:14" ht="12.75">
      <c r="B64" s="188"/>
      <c r="C64" s="31"/>
      <c r="D64" s="191" t="s">
        <v>222</v>
      </c>
      <c r="E64" s="194"/>
      <c r="F64" s="3"/>
      <c r="G64" s="26">
        <v>1300</v>
      </c>
      <c r="H64" s="182"/>
      <c r="I64" s="19">
        <f t="shared" si="0"/>
        <v>76730</v>
      </c>
      <c r="K64" s="183"/>
      <c r="M64" s="43"/>
      <c r="N64" s="43"/>
    </row>
    <row r="65" spans="2:14" ht="12.75">
      <c r="B65" s="188"/>
      <c r="C65" s="31"/>
      <c r="D65" s="191" t="s">
        <v>264</v>
      </c>
      <c r="E65" s="194"/>
      <c r="F65" s="3"/>
      <c r="G65" s="26">
        <v>1792</v>
      </c>
      <c r="H65" s="182"/>
      <c r="I65" s="19">
        <f t="shared" si="0"/>
        <v>74938</v>
      </c>
      <c r="K65" s="183"/>
      <c r="M65" s="43"/>
      <c r="N65" s="43"/>
    </row>
    <row r="66" spans="2:14" ht="12.75">
      <c r="B66" s="188"/>
      <c r="C66" s="31"/>
      <c r="D66" s="191" t="s">
        <v>231</v>
      </c>
      <c r="E66" s="194"/>
      <c r="F66" s="3"/>
      <c r="G66" s="26">
        <v>4750</v>
      </c>
      <c r="H66" s="182"/>
      <c r="I66" s="19">
        <f t="shared" si="0"/>
        <v>70188</v>
      </c>
      <c r="K66" s="183"/>
      <c r="M66" s="43"/>
      <c r="N66" s="43"/>
    </row>
    <row r="67" spans="2:14" ht="12.75">
      <c r="B67" s="188"/>
      <c r="C67" s="31"/>
      <c r="D67" s="191" t="s">
        <v>290</v>
      </c>
      <c r="E67" s="194"/>
      <c r="F67" s="3"/>
      <c r="G67" s="26">
        <v>6100</v>
      </c>
      <c r="H67" s="182"/>
      <c r="I67" s="19">
        <f t="shared" si="0"/>
        <v>64088</v>
      </c>
      <c r="K67" s="183"/>
      <c r="M67" s="43"/>
      <c r="N67" s="43"/>
    </row>
    <row r="68" spans="2:14" ht="12.75">
      <c r="B68" s="188"/>
      <c r="C68" s="31"/>
      <c r="D68" s="191" t="s">
        <v>221</v>
      </c>
      <c r="E68" s="194"/>
      <c r="F68" s="3"/>
      <c r="G68" s="26">
        <v>9760</v>
      </c>
      <c r="H68" s="182"/>
      <c r="I68" s="19">
        <f t="shared" si="0"/>
        <v>54328</v>
      </c>
      <c r="K68" s="183"/>
      <c r="M68" s="43"/>
      <c r="N68" s="43"/>
    </row>
    <row r="69" spans="2:14" ht="12.75">
      <c r="B69" s="188"/>
      <c r="C69" s="31"/>
      <c r="D69" s="191" t="s">
        <v>229</v>
      </c>
      <c r="E69" s="194"/>
      <c r="F69" s="3"/>
      <c r="G69" s="26">
        <v>6000</v>
      </c>
      <c r="H69" s="182"/>
      <c r="I69" s="19">
        <f t="shared" si="0"/>
        <v>48328</v>
      </c>
      <c r="K69" s="183"/>
      <c r="M69" s="43"/>
      <c r="N69" s="43"/>
    </row>
    <row r="70" spans="2:14" ht="12.75">
      <c r="B70" s="188"/>
      <c r="C70" s="31"/>
      <c r="D70" s="191" t="s">
        <v>221</v>
      </c>
      <c r="E70" s="194"/>
      <c r="F70" s="3"/>
      <c r="G70" s="26">
        <v>1300</v>
      </c>
      <c r="H70" s="182"/>
      <c r="I70" s="19">
        <f t="shared" si="0"/>
        <v>47028</v>
      </c>
      <c r="K70" s="183"/>
      <c r="M70" s="43"/>
      <c r="N70" s="43"/>
    </row>
    <row r="71" spans="2:14" ht="12.75">
      <c r="B71" s="188"/>
      <c r="C71" s="31"/>
      <c r="D71" s="191" t="s">
        <v>232</v>
      </c>
      <c r="E71" s="194"/>
      <c r="F71" s="3"/>
      <c r="G71" s="26">
        <v>1500</v>
      </c>
      <c r="H71" s="182"/>
      <c r="I71" s="19">
        <f t="shared" si="0"/>
        <v>45528</v>
      </c>
      <c r="K71" s="183"/>
      <c r="M71" s="43"/>
      <c r="N71" s="43"/>
    </row>
    <row r="72" spans="2:14" ht="12.75">
      <c r="B72" s="188"/>
      <c r="C72" s="31"/>
      <c r="D72" s="191" t="s">
        <v>295</v>
      </c>
      <c r="E72" s="194"/>
      <c r="F72" s="201"/>
      <c r="G72" s="26">
        <v>7500</v>
      </c>
      <c r="H72" s="182"/>
      <c r="I72" s="19">
        <f t="shared" si="0"/>
        <v>38028</v>
      </c>
      <c r="K72" s="183"/>
      <c r="M72" s="43"/>
      <c r="N72" s="43"/>
    </row>
    <row r="73" spans="2:14" ht="12.75">
      <c r="B73" s="188"/>
      <c r="C73" s="31"/>
      <c r="D73" s="191" t="s">
        <v>231</v>
      </c>
      <c r="E73" s="194"/>
      <c r="F73" s="182"/>
      <c r="G73" s="26">
        <v>5900</v>
      </c>
      <c r="H73" s="182"/>
      <c r="I73" s="19">
        <f t="shared" si="0"/>
        <v>32128</v>
      </c>
      <c r="K73" s="183"/>
      <c r="M73" s="43"/>
      <c r="N73" s="43"/>
    </row>
    <row r="74" spans="2:14" ht="12.75">
      <c r="B74" s="188"/>
      <c r="C74" s="31"/>
      <c r="D74" s="191" t="s">
        <v>302</v>
      </c>
      <c r="E74" s="194"/>
      <c r="F74" s="182"/>
      <c r="G74" s="26">
        <v>7505</v>
      </c>
      <c r="H74" s="182"/>
      <c r="I74" s="19">
        <f t="shared" si="0"/>
        <v>24623</v>
      </c>
      <c r="K74" s="183"/>
      <c r="M74" s="43"/>
      <c r="N74" s="43"/>
    </row>
    <row r="75" spans="2:14" ht="12.75">
      <c r="B75" s="188"/>
      <c r="C75" s="31"/>
      <c r="D75" s="191" t="s">
        <v>296</v>
      </c>
      <c r="E75" s="194"/>
      <c r="F75" s="182"/>
      <c r="G75" s="26">
        <v>3600</v>
      </c>
      <c r="H75" s="182"/>
      <c r="I75" s="19">
        <f t="shared" si="0"/>
        <v>21023</v>
      </c>
      <c r="K75" s="183"/>
      <c r="M75" s="43"/>
      <c r="N75" s="43"/>
    </row>
    <row r="76" spans="2:14" ht="12.75">
      <c r="B76" s="188"/>
      <c r="C76" s="31"/>
      <c r="D76" s="191" t="s">
        <v>301</v>
      </c>
      <c r="E76" s="194"/>
      <c r="F76" s="182"/>
      <c r="G76" s="26">
        <v>4322</v>
      </c>
      <c r="H76" s="182"/>
      <c r="I76" s="19">
        <f t="shared" si="0"/>
        <v>16701</v>
      </c>
      <c r="K76" s="183"/>
      <c r="M76" s="43"/>
      <c r="N76" s="43"/>
    </row>
    <row r="77" spans="2:14" ht="12.75">
      <c r="B77" s="188"/>
      <c r="C77" s="31"/>
      <c r="D77" s="191"/>
      <c r="E77" s="194"/>
      <c r="F77" s="182"/>
      <c r="G77" s="26"/>
      <c r="H77" s="182"/>
      <c r="I77" s="19">
        <f t="shared" si="0"/>
        <v>16701</v>
      </c>
      <c r="K77" s="183"/>
      <c r="M77" s="43"/>
      <c r="N77" s="43"/>
    </row>
    <row r="78" spans="2:14" ht="12.75">
      <c r="B78" s="188"/>
      <c r="C78" s="31"/>
      <c r="D78" s="191"/>
      <c r="E78" s="194"/>
      <c r="F78" s="182"/>
      <c r="G78" s="26"/>
      <c r="H78" s="182"/>
      <c r="I78" s="19">
        <f t="shared" si="0"/>
        <v>16701</v>
      </c>
      <c r="K78" s="183"/>
      <c r="M78" s="43"/>
      <c r="N78" s="43"/>
    </row>
    <row r="79" spans="2:14" ht="12.75">
      <c r="B79" s="188"/>
      <c r="C79" s="31"/>
      <c r="D79" s="191"/>
      <c r="E79" s="194"/>
      <c r="F79" s="182"/>
      <c r="G79" s="26"/>
      <c r="H79" s="182"/>
      <c r="I79" s="19">
        <f t="shared" si="0"/>
        <v>16701</v>
      </c>
      <c r="K79" s="183"/>
      <c r="L79" s="44"/>
      <c r="M79" s="43"/>
      <c r="N79" s="43"/>
    </row>
    <row r="80" spans="2:14" ht="12.75">
      <c r="B80" s="187"/>
      <c r="C80" s="17"/>
      <c r="D80" s="192"/>
      <c r="E80" s="195"/>
      <c r="F80" s="183"/>
      <c r="G80" s="26"/>
      <c r="H80" s="182"/>
      <c r="I80" s="19">
        <f t="shared" si="0"/>
        <v>16701</v>
      </c>
      <c r="K80" s="183"/>
      <c r="L80" s="44"/>
      <c r="M80" s="43"/>
      <c r="N80" s="43"/>
    </row>
    <row r="81" spans="2:14" ht="12.75">
      <c r="B81" s="189"/>
      <c r="C81" s="1"/>
      <c r="D81" s="193"/>
      <c r="E81" s="196"/>
      <c r="F81" s="94">
        <f>SUM(F5:F80)</f>
        <v>242050</v>
      </c>
      <c r="G81" s="116">
        <f>SUM(G5:G80)</f>
        <v>440763</v>
      </c>
      <c r="H81" s="184">
        <f>SUM(H1:H5)</f>
        <v>0</v>
      </c>
      <c r="I81" s="19"/>
      <c r="K81" s="198">
        <f>SUM(K6:K80)</f>
        <v>187329</v>
      </c>
      <c r="L81" s="2"/>
      <c r="M81" s="43"/>
      <c r="N81" s="43"/>
    </row>
    <row r="82" spans="8:14" ht="13.5" thickBot="1">
      <c r="H82" s="93"/>
      <c r="L82" s="2"/>
      <c r="M82" s="43"/>
      <c r="N82" s="43"/>
    </row>
    <row r="83" spans="7:14" ht="12.75">
      <c r="G83" s="2"/>
      <c r="H83" s="2"/>
      <c r="I83" s="2"/>
      <c r="J83" s="2"/>
      <c r="K83" s="2"/>
      <c r="L83" s="2"/>
      <c r="M83" s="43"/>
      <c r="N83" s="43"/>
    </row>
    <row r="84" spans="6:14" ht="12.75">
      <c r="F84" s="2"/>
      <c r="G84" s="2"/>
      <c r="H84" s="2"/>
      <c r="I84" s="2"/>
      <c r="J84" s="2"/>
      <c r="K84" s="2"/>
      <c r="L84" s="2"/>
      <c r="M84" s="43"/>
      <c r="N84" s="43"/>
    </row>
    <row r="85" spans="4:14" ht="13.5" thickBot="1">
      <c r="D85" s="107" t="s">
        <v>145</v>
      </c>
      <c r="E85" s="107" t="s">
        <v>218</v>
      </c>
      <c r="F85" s="107"/>
      <c r="G85" s="107" t="s">
        <v>134</v>
      </c>
      <c r="H85" s="107" t="s">
        <v>135</v>
      </c>
      <c r="I85" s="44"/>
      <c r="J85" s="2"/>
      <c r="K85" s="2"/>
      <c r="L85" s="2"/>
      <c r="M85" s="43"/>
      <c r="N85" s="43"/>
    </row>
    <row r="86" spans="4:14" ht="13.5" thickBot="1">
      <c r="D86" s="198">
        <f>+K81</f>
        <v>187329</v>
      </c>
      <c r="E86" s="164">
        <f>'PL MAR2'!G89</f>
        <v>195970</v>
      </c>
      <c r="F86" s="126">
        <f>SUM(I80:J80)</f>
        <v>16701</v>
      </c>
      <c r="G86" s="127">
        <f>SUM(D86:F86)</f>
        <v>400000</v>
      </c>
      <c r="H86" s="128"/>
      <c r="I86" s="125"/>
      <c r="M86" s="43"/>
      <c r="N86" s="43"/>
    </row>
    <row r="87" spans="4:14" ht="12.75">
      <c r="D87" s="129"/>
      <c r="E87" s="130">
        <f>SUM(D86:E86)</f>
        <v>383299</v>
      </c>
      <c r="F87" s="113">
        <v>-400000</v>
      </c>
      <c r="G87" s="113"/>
      <c r="H87" s="113"/>
      <c r="I87" s="113"/>
      <c r="M87" s="43"/>
      <c r="N87" s="43"/>
    </row>
    <row r="88" spans="4:14" ht="12.75">
      <c r="D88" s="2"/>
      <c r="E88" s="126"/>
      <c r="F88" s="2">
        <f>SUM(D86,E86,F86)</f>
        <v>400000</v>
      </c>
      <c r="G88" s="2"/>
      <c r="H88" s="2"/>
      <c r="I88" s="2"/>
      <c r="M88" s="43"/>
      <c r="N88" s="43"/>
    </row>
    <row r="89" spans="5:14" ht="12.75">
      <c r="E89" s="2"/>
      <c r="F89" s="2"/>
      <c r="G89" s="2"/>
      <c r="H89" s="2"/>
      <c r="I89" s="2"/>
      <c r="J89" s="2"/>
      <c r="M89" s="43"/>
      <c r="N89" s="43"/>
    </row>
    <row r="90" spans="5:14" ht="12.75">
      <c r="E90" s="126"/>
      <c r="F90" s="200">
        <f>SUM(F87:F88)</f>
        <v>0</v>
      </c>
      <c r="G90" s="2"/>
      <c r="H90" s="2"/>
      <c r="I90" s="2"/>
      <c r="J90" s="2"/>
      <c r="M90" s="43"/>
      <c r="N90" s="43"/>
    </row>
    <row r="91" spans="5:14" ht="12.75">
      <c r="E91" s="2"/>
      <c r="F91" s="2"/>
      <c r="G91" s="2"/>
      <c r="H91" s="2"/>
      <c r="I91" s="2"/>
      <c r="J91" s="2"/>
      <c r="M91" s="43"/>
      <c r="N91" s="43"/>
    </row>
    <row r="92" spans="7:14" ht="12.75">
      <c r="G92" s="2"/>
      <c r="H92" s="2"/>
      <c r="I92" s="2"/>
      <c r="J92" s="2"/>
      <c r="M92" s="105"/>
      <c r="N92" s="43"/>
    </row>
    <row r="93" spans="7:14" ht="12.75">
      <c r="G93" s="2"/>
      <c r="H93" s="2"/>
      <c r="I93" s="2"/>
      <c r="J93" s="2"/>
      <c r="M93" s="44"/>
      <c r="N93" s="43"/>
    </row>
    <row r="94" spans="7:14" ht="12.75">
      <c r="G94" s="2"/>
      <c r="H94" s="2"/>
      <c r="I94" s="2"/>
      <c r="J94" s="2"/>
      <c r="M94" s="44"/>
      <c r="N94" s="43"/>
    </row>
    <row r="95" spans="7:14" ht="12.75">
      <c r="G95" s="2"/>
      <c r="H95" s="2"/>
      <c r="I95" s="2"/>
      <c r="J95" s="2"/>
      <c r="M95" s="107"/>
      <c r="N95" s="43"/>
    </row>
    <row r="96" spans="7:13" ht="12.75">
      <c r="G96" s="2"/>
      <c r="H96" s="2"/>
      <c r="I96" s="2"/>
      <c r="J96" s="2"/>
      <c r="M96" s="107"/>
    </row>
    <row r="97" spans="7:13" ht="12.75">
      <c r="G97" s="2"/>
      <c r="H97" s="2"/>
      <c r="I97" s="2"/>
      <c r="J97" s="2"/>
      <c r="M97" s="107"/>
    </row>
    <row r="98" spans="7:13" ht="12.75">
      <c r="G98" s="2"/>
      <c r="H98" s="2"/>
      <c r="I98" s="2"/>
      <c r="J98" s="2"/>
      <c r="M98" s="107"/>
    </row>
    <row r="99" spans="6:13" ht="12.75">
      <c r="F99" s="135"/>
      <c r="G99" s="11"/>
      <c r="H99" s="11"/>
      <c r="I99" s="2"/>
      <c r="J99" s="2"/>
      <c r="M99" s="106"/>
    </row>
    <row r="100" spans="6:13" ht="12.75">
      <c r="F100" s="135"/>
      <c r="G100" s="11"/>
      <c r="H100" s="11"/>
      <c r="I100" s="2"/>
      <c r="J100" s="2"/>
      <c r="M100" s="106"/>
    </row>
    <row r="101" spans="6:13" ht="12.75">
      <c r="F101" s="135"/>
      <c r="G101" s="11"/>
      <c r="H101" s="11"/>
      <c r="I101" s="2"/>
      <c r="J101" s="2"/>
      <c r="M101" s="107"/>
    </row>
    <row r="102" spans="6:13" ht="12.75">
      <c r="F102" s="135"/>
      <c r="G102" s="11"/>
      <c r="H102" s="11"/>
      <c r="I102" s="2"/>
      <c r="J102" s="2"/>
      <c r="M102" s="106"/>
    </row>
    <row r="103" spans="6:13" ht="12.75">
      <c r="F103" s="135"/>
      <c r="G103" s="11"/>
      <c r="H103" s="11"/>
      <c r="I103" s="2"/>
      <c r="J103" s="2"/>
      <c r="M103" s="106"/>
    </row>
    <row r="104" spans="6:13" ht="12.75">
      <c r="F104" s="135"/>
      <c r="G104" s="11"/>
      <c r="H104" s="11"/>
      <c r="I104" s="2"/>
      <c r="J104" s="2"/>
      <c r="M104" s="106"/>
    </row>
    <row r="105" spans="6:13" ht="12.75">
      <c r="F105" s="135"/>
      <c r="G105" s="11"/>
      <c r="H105" s="11"/>
      <c r="I105" s="2"/>
      <c r="J105" s="2"/>
      <c r="M105" s="106"/>
    </row>
    <row r="106" spans="6:13" ht="12.75">
      <c r="F106" s="135"/>
      <c r="G106" s="11"/>
      <c r="H106" s="11"/>
      <c r="I106" s="2"/>
      <c r="J106" s="2"/>
      <c r="M106" s="106"/>
    </row>
    <row r="107" spans="6:13" ht="12.75">
      <c r="F107" s="135"/>
      <c r="G107" s="11"/>
      <c r="H107" s="11"/>
      <c r="I107" s="2"/>
      <c r="J107" s="2"/>
      <c r="M107" s="106"/>
    </row>
    <row r="108" spans="6:13" ht="12.75">
      <c r="F108" s="135"/>
      <c r="G108" s="11"/>
      <c r="H108" s="135"/>
      <c r="M108" s="106"/>
    </row>
    <row r="109" spans="6:8" ht="12.75">
      <c r="F109" s="135"/>
      <c r="G109" s="11"/>
      <c r="H109" s="135"/>
    </row>
    <row r="110" spans="6:8" ht="12.75">
      <c r="F110" s="135"/>
      <c r="G110" s="11"/>
      <c r="H110" s="135"/>
    </row>
    <row r="111" spans="6:8" ht="12.75">
      <c r="F111" s="135"/>
      <c r="G111" s="11"/>
      <c r="H111" s="135"/>
    </row>
    <row r="112" spans="6:8" ht="12.75">
      <c r="F112" s="135"/>
      <c r="G112" s="11"/>
      <c r="H112" s="135"/>
    </row>
    <row r="113" spans="6:8" ht="12.75">
      <c r="F113" s="135"/>
      <c r="G113" s="11"/>
      <c r="H113" s="135"/>
    </row>
    <row r="114" spans="6:8" ht="12.75">
      <c r="F114" s="135"/>
      <c r="G114" s="11"/>
      <c r="H114" s="135"/>
    </row>
    <row r="115" spans="6:8" ht="12.75">
      <c r="F115" s="135"/>
      <c r="G115" s="11"/>
      <c r="H115" s="135"/>
    </row>
    <row r="116" spans="6:8" ht="12.75">
      <c r="F116" s="135"/>
      <c r="G116" s="11"/>
      <c r="H116" s="135"/>
    </row>
    <row r="117" spans="6:8" ht="12.75">
      <c r="F117" s="135"/>
      <c r="G117" s="11"/>
      <c r="H117" s="135"/>
    </row>
    <row r="118" spans="6:8" ht="12.75">
      <c r="F118" s="135"/>
      <c r="G118" s="11"/>
      <c r="H118" s="135"/>
    </row>
    <row r="119" spans="6:8" ht="12.75">
      <c r="F119" s="135"/>
      <c r="G119" s="11"/>
      <c r="H119" s="135"/>
    </row>
    <row r="120" spans="6:8" ht="12.75">
      <c r="F120" s="135"/>
      <c r="G120" s="11"/>
      <c r="H120" s="135"/>
    </row>
    <row r="121" spans="6:8" ht="12.75">
      <c r="F121" s="135"/>
      <c r="G121" s="11"/>
      <c r="H121" s="135"/>
    </row>
    <row r="122" spans="6:8" ht="12.75">
      <c r="F122" s="135"/>
      <c r="G122" s="11"/>
      <c r="H122" s="135"/>
    </row>
    <row r="123" spans="6:8" ht="12.75">
      <c r="F123" s="135"/>
      <c r="G123" s="11"/>
      <c r="H123" s="135"/>
    </row>
    <row r="124" spans="6:8" ht="12.75">
      <c r="F124" s="135"/>
      <c r="G124" s="11"/>
      <c r="H124" s="135"/>
    </row>
    <row r="125" spans="6:8" ht="12.75">
      <c r="F125" s="135"/>
      <c r="G125" s="11"/>
      <c r="H125" s="135"/>
    </row>
    <row r="126" spans="5:8" ht="12.75">
      <c r="E126" s="2"/>
      <c r="F126" s="11"/>
      <c r="G126" s="11"/>
      <c r="H126" s="135"/>
    </row>
    <row r="127" spans="5:8" ht="12.75">
      <c r="E127" s="2"/>
      <c r="F127" s="11"/>
      <c r="G127" s="135"/>
      <c r="H127" s="135"/>
    </row>
    <row r="128" spans="5:8" ht="12.75">
      <c r="E128" s="2"/>
      <c r="F128" s="11"/>
      <c r="G128" s="135"/>
      <c r="H128" s="135"/>
    </row>
    <row r="129" spans="5:8" ht="12.75">
      <c r="E129" s="2"/>
      <c r="F129" s="11"/>
      <c r="G129" s="135"/>
      <c r="H129" s="135"/>
    </row>
    <row r="130" spans="5:8" ht="12.75">
      <c r="E130" s="2"/>
      <c r="F130" s="11"/>
      <c r="G130" s="135"/>
      <c r="H130" s="135"/>
    </row>
    <row r="131" spans="5:8" ht="12.75">
      <c r="E131" s="2"/>
      <c r="F131" s="11"/>
      <c r="G131" s="135"/>
      <c r="H131" s="135"/>
    </row>
    <row r="132" spans="5:8" ht="12.75">
      <c r="E132" s="2"/>
      <c r="F132" s="11"/>
      <c r="G132" s="135"/>
      <c r="H132" s="135"/>
    </row>
    <row r="133" spans="5:8" ht="12.75">
      <c r="E133" s="2"/>
      <c r="F133" s="11"/>
      <c r="G133" s="135"/>
      <c r="H133" s="135"/>
    </row>
    <row r="134" spans="5:8" ht="12.75">
      <c r="E134" s="2"/>
      <c r="F134" s="11"/>
      <c r="G134" s="135"/>
      <c r="H134" s="135"/>
    </row>
    <row r="135" spans="5:8" ht="12.75">
      <c r="E135" s="2"/>
      <c r="F135" s="11"/>
      <c r="G135" s="135"/>
      <c r="H135" s="135"/>
    </row>
    <row r="136" spans="5:8" ht="12.75">
      <c r="E136" s="2"/>
      <c r="F136" s="11"/>
      <c r="G136" s="135"/>
      <c r="H136" s="135"/>
    </row>
    <row r="137" spans="5:8" ht="12.75">
      <c r="E137" s="2"/>
      <c r="F137" s="11"/>
      <c r="G137" s="135"/>
      <c r="H137" s="135"/>
    </row>
    <row r="138" spans="5:8" ht="12.75">
      <c r="E138" s="2"/>
      <c r="F138" s="11"/>
      <c r="G138" s="135"/>
      <c r="H138" s="135"/>
    </row>
    <row r="139" spans="5:8" ht="12.75">
      <c r="E139" s="2"/>
      <c r="F139" s="11"/>
      <c r="G139" s="135"/>
      <c r="H139" s="135"/>
    </row>
    <row r="140" spans="5:8" ht="12.75">
      <c r="E140" s="2"/>
      <c r="F140" s="11"/>
      <c r="G140" s="135"/>
      <c r="H140" s="135"/>
    </row>
    <row r="141" spans="5:8" ht="12.75">
      <c r="E141" s="2"/>
      <c r="F141" s="11"/>
      <c r="G141" s="135"/>
      <c r="H141" s="135"/>
    </row>
    <row r="142" spans="6:8" ht="12.75">
      <c r="F142" s="135"/>
      <c r="G142" s="135"/>
      <c r="H142" s="135"/>
    </row>
    <row r="143" spans="6:8" ht="12.75">
      <c r="F143" s="135"/>
      <c r="G143" s="135"/>
      <c r="H143" s="135"/>
    </row>
    <row r="144" spans="6:8" ht="12.75">
      <c r="F144" s="135"/>
      <c r="G144" s="135"/>
      <c r="H144" s="135"/>
    </row>
    <row r="145" spans="6:8" ht="12.75">
      <c r="F145" s="135"/>
      <c r="G145" s="135"/>
      <c r="H145" s="135"/>
    </row>
    <row r="146" spans="6:8" ht="12.75">
      <c r="F146" s="135"/>
      <c r="G146" s="134"/>
      <c r="H146" s="135"/>
    </row>
    <row r="147" spans="6:8" ht="12.75">
      <c r="F147" s="135"/>
      <c r="G147" s="135"/>
      <c r="H147" s="135"/>
    </row>
  </sheetData>
  <sheetProtection/>
  <mergeCells count="1">
    <mergeCell ref="D3:E3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7"/>
  <sheetViews>
    <sheetView zoomScalePageLayoutView="0" workbookViewId="0" topLeftCell="A79">
      <selection activeCell="M58" sqref="M58"/>
    </sheetView>
  </sheetViews>
  <sheetFormatPr defaultColWidth="11.421875" defaultRowHeight="12.75"/>
  <cols>
    <col min="1" max="1" width="2.57421875" style="139" customWidth="1"/>
    <col min="2" max="2" width="7.140625" style="139" customWidth="1"/>
    <col min="3" max="3" width="10.7109375" style="140" customWidth="1"/>
    <col min="4" max="4" width="10.8515625" style="139" customWidth="1"/>
    <col min="5" max="5" width="43.57421875" style="139" bestFit="1" customWidth="1"/>
    <col min="6" max="6" width="3.421875" style="139" customWidth="1"/>
    <col min="7" max="7" width="14.00390625" style="141" customWidth="1"/>
    <col min="8" max="8" width="1.7109375" style="139" customWidth="1"/>
    <col min="9" max="9" width="2.28125" style="139" customWidth="1"/>
    <col min="10" max="10" width="1.7109375" style="139" customWidth="1"/>
    <col min="11" max="11" width="8.8515625" style="139" customWidth="1"/>
    <col min="12" max="13" width="11.421875" style="139" customWidth="1"/>
    <col min="14" max="14" width="38.7109375" style="139" customWidth="1"/>
    <col min="15" max="16" width="11.421875" style="139" customWidth="1"/>
    <col min="17" max="17" width="2.8515625" style="139" customWidth="1"/>
    <col min="18" max="19" width="11.421875" style="139" customWidth="1"/>
    <col min="20" max="20" width="4.28125" style="139" customWidth="1"/>
    <col min="21" max="16384" width="11.421875" style="139" customWidth="1"/>
  </cols>
  <sheetData>
    <row r="1" spans="2:16" s="136" customFormat="1" ht="12" customHeight="1">
      <c r="B1" s="136" t="s">
        <v>159</v>
      </c>
      <c r="C1" s="137"/>
      <c r="G1" s="138"/>
      <c r="K1" s="149" t="s">
        <v>164</v>
      </c>
      <c r="L1" s="150" t="s">
        <v>165</v>
      </c>
      <c r="M1" s="149" t="s">
        <v>0</v>
      </c>
      <c r="N1" s="235" t="s">
        <v>166</v>
      </c>
      <c r="O1" s="235" t="s">
        <v>282</v>
      </c>
      <c r="P1" s="233" t="s">
        <v>167</v>
      </c>
    </row>
    <row r="2" spans="2:16" ht="12" customHeight="1" thickBot="1">
      <c r="B2" s="139" t="s">
        <v>160</v>
      </c>
      <c r="K2" s="223"/>
      <c r="L2" s="208" t="s">
        <v>168</v>
      </c>
      <c r="M2" s="223"/>
      <c r="N2" s="236"/>
      <c r="O2" s="236"/>
      <c r="P2" s="237"/>
    </row>
    <row r="3" spans="11:16" ht="12.75" customHeight="1">
      <c r="K3" s="260">
        <v>53</v>
      </c>
      <c r="L3" s="261">
        <v>44317</v>
      </c>
      <c r="M3" s="262">
        <v>41360</v>
      </c>
      <c r="N3" s="263" t="s">
        <v>284</v>
      </c>
      <c r="O3" s="264" t="s">
        <v>282</v>
      </c>
      <c r="P3" s="265">
        <v>1792</v>
      </c>
    </row>
    <row r="4" spans="2:16" ht="16.5" customHeight="1">
      <c r="B4" s="613" t="s">
        <v>162</v>
      </c>
      <c r="C4" s="613"/>
      <c r="D4" s="613"/>
      <c r="E4" s="613"/>
      <c r="F4" s="613"/>
      <c r="G4" s="613"/>
      <c r="K4" s="212">
        <v>54</v>
      </c>
      <c r="L4" s="209">
        <v>13932</v>
      </c>
      <c r="M4" s="210">
        <v>41360</v>
      </c>
      <c r="N4" s="215" t="s">
        <v>243</v>
      </c>
      <c r="O4" s="213" t="s">
        <v>282</v>
      </c>
      <c r="P4" s="226">
        <v>4750</v>
      </c>
    </row>
    <row r="5" spans="2:16" ht="15" customHeight="1">
      <c r="B5" s="139" t="s">
        <v>163</v>
      </c>
      <c r="C5" s="145" t="s">
        <v>219</v>
      </c>
      <c r="K5" s="212">
        <v>55</v>
      </c>
      <c r="L5" s="209">
        <v>231852</v>
      </c>
      <c r="M5" s="210">
        <v>41360</v>
      </c>
      <c r="N5" s="215" t="s">
        <v>289</v>
      </c>
      <c r="O5" s="213" t="s">
        <v>282</v>
      </c>
      <c r="P5" s="226">
        <v>6100</v>
      </c>
    </row>
    <row r="6" spans="2:16" s="146" customFormat="1" ht="15" customHeight="1">
      <c r="B6" s="139" t="s">
        <v>304</v>
      </c>
      <c r="C6" s="140"/>
      <c r="G6" s="147"/>
      <c r="K6" s="212">
        <v>56</v>
      </c>
      <c r="L6" s="209">
        <v>271533</v>
      </c>
      <c r="M6" s="210">
        <v>41360</v>
      </c>
      <c r="N6" s="215" t="s">
        <v>291</v>
      </c>
      <c r="O6" s="213" t="s">
        <v>282</v>
      </c>
      <c r="P6" s="226">
        <v>1350</v>
      </c>
    </row>
    <row r="7" spans="2:16" ht="15" customHeight="1">
      <c r="B7" s="139" t="s">
        <v>280</v>
      </c>
      <c r="K7" s="212">
        <v>57</v>
      </c>
      <c r="L7" s="209" t="s">
        <v>262</v>
      </c>
      <c r="M7" s="210">
        <v>41361</v>
      </c>
      <c r="N7" s="215" t="s">
        <v>259</v>
      </c>
      <c r="O7" s="213" t="s">
        <v>282</v>
      </c>
      <c r="P7" s="226">
        <v>9760</v>
      </c>
    </row>
    <row r="8" spans="2:16" ht="19.5" customHeight="1">
      <c r="B8" s="614" t="s">
        <v>281</v>
      </c>
      <c r="C8" s="615"/>
      <c r="D8" s="615"/>
      <c r="E8" s="615"/>
      <c r="F8" s="615"/>
      <c r="G8" s="615"/>
      <c r="H8" s="615"/>
      <c r="K8" s="212">
        <v>58</v>
      </c>
      <c r="L8" s="209" t="s">
        <v>262</v>
      </c>
      <c r="M8" s="210">
        <v>41361</v>
      </c>
      <c r="N8" s="215" t="s">
        <v>258</v>
      </c>
      <c r="O8" s="213" t="s">
        <v>282</v>
      </c>
      <c r="P8" s="226">
        <v>1500</v>
      </c>
    </row>
    <row r="9" spans="11:16" ht="18.75" customHeight="1" thickBot="1">
      <c r="K9" s="212">
        <v>59</v>
      </c>
      <c r="L9" s="209">
        <v>144706</v>
      </c>
      <c r="M9" s="210">
        <v>41361</v>
      </c>
      <c r="N9" s="215" t="s">
        <v>241</v>
      </c>
      <c r="O9" s="213" t="s">
        <v>282</v>
      </c>
      <c r="P9" s="226">
        <v>878</v>
      </c>
    </row>
    <row r="10" spans="1:16" ht="13.5" customHeight="1">
      <c r="A10" s="148"/>
      <c r="B10" s="149" t="s">
        <v>164</v>
      </c>
      <c r="C10" s="150" t="s">
        <v>165</v>
      </c>
      <c r="D10" s="149" t="s">
        <v>0</v>
      </c>
      <c r="E10" s="235" t="s">
        <v>166</v>
      </c>
      <c r="F10" s="235" t="s">
        <v>282</v>
      </c>
      <c r="G10" s="233" t="s">
        <v>167</v>
      </c>
      <c r="K10" s="212">
        <v>60</v>
      </c>
      <c r="L10" s="209">
        <v>20191</v>
      </c>
      <c r="M10" s="210">
        <v>41360</v>
      </c>
      <c r="N10" s="215" t="s">
        <v>297</v>
      </c>
      <c r="O10" s="213" t="s">
        <v>282</v>
      </c>
      <c r="P10" s="226">
        <v>3600</v>
      </c>
    </row>
    <row r="11" spans="1:16" ht="13.5" customHeight="1" thickBot="1">
      <c r="A11" s="148"/>
      <c r="B11" s="223"/>
      <c r="C11" s="208" t="s">
        <v>168</v>
      </c>
      <c r="D11" s="223"/>
      <c r="E11" s="236"/>
      <c r="F11" s="236"/>
      <c r="G11" s="237"/>
      <c r="K11" s="212">
        <v>61</v>
      </c>
      <c r="L11" s="209">
        <v>36469</v>
      </c>
      <c r="M11" s="210">
        <v>41361</v>
      </c>
      <c r="N11" s="215" t="s">
        <v>298</v>
      </c>
      <c r="O11" s="213" t="s">
        <v>282</v>
      </c>
      <c r="P11" s="226">
        <v>3800</v>
      </c>
    </row>
    <row r="12" spans="1:16" ht="13.5" customHeight="1">
      <c r="A12" s="148"/>
      <c r="B12" s="238">
        <v>1</v>
      </c>
      <c r="C12" s="239">
        <v>110846</v>
      </c>
      <c r="D12" s="240">
        <v>41339</v>
      </c>
      <c r="E12" s="241" t="s">
        <v>252</v>
      </c>
      <c r="F12" s="242" t="s">
        <v>282</v>
      </c>
      <c r="G12" s="243">
        <v>1400</v>
      </c>
      <c r="K12" s="212">
        <v>62</v>
      </c>
      <c r="L12" s="209">
        <v>14054</v>
      </c>
      <c r="M12" s="210">
        <v>41361</v>
      </c>
      <c r="N12" s="215" t="s">
        <v>243</v>
      </c>
      <c r="O12" s="213" t="s">
        <v>282</v>
      </c>
      <c r="P12" s="226">
        <v>1300</v>
      </c>
    </row>
    <row r="13" spans="1:16" ht="13.5" customHeight="1">
      <c r="A13" s="148"/>
      <c r="B13" s="212">
        <v>2</v>
      </c>
      <c r="C13" s="213" t="s">
        <v>262</v>
      </c>
      <c r="D13" s="214">
        <v>41345</v>
      </c>
      <c r="E13" s="215" t="s">
        <v>253</v>
      </c>
      <c r="F13" s="228" t="s">
        <v>282</v>
      </c>
      <c r="G13" s="224">
        <v>3350</v>
      </c>
      <c r="K13" s="212">
        <v>63</v>
      </c>
      <c r="L13" s="209">
        <v>112003</v>
      </c>
      <c r="M13" s="210">
        <v>41361</v>
      </c>
      <c r="N13" s="215" t="s">
        <v>252</v>
      </c>
      <c r="O13" s="213" t="s">
        <v>282</v>
      </c>
      <c r="P13" s="226">
        <v>3000</v>
      </c>
    </row>
    <row r="14" spans="1:16" ht="13.5" customHeight="1">
      <c r="A14" s="148"/>
      <c r="B14" s="212">
        <v>3</v>
      </c>
      <c r="C14" s="213" t="s">
        <v>262</v>
      </c>
      <c r="D14" s="214">
        <v>41345</v>
      </c>
      <c r="E14" s="215" t="s">
        <v>255</v>
      </c>
      <c r="F14" s="228" t="s">
        <v>282</v>
      </c>
      <c r="G14" s="224">
        <v>2440</v>
      </c>
      <c r="K14" s="212">
        <v>64</v>
      </c>
      <c r="L14" s="209" t="s">
        <v>262</v>
      </c>
      <c r="M14" s="210">
        <v>41361</v>
      </c>
      <c r="N14" s="215" t="s">
        <v>269</v>
      </c>
      <c r="O14" s="213" t="s">
        <v>282</v>
      </c>
      <c r="P14" s="226">
        <v>1500</v>
      </c>
    </row>
    <row r="15" spans="1:16" ht="13.5" customHeight="1">
      <c r="A15" s="148"/>
      <c r="B15" s="212">
        <v>4</v>
      </c>
      <c r="C15" s="213" t="s">
        <v>262</v>
      </c>
      <c r="D15" s="214">
        <v>41345</v>
      </c>
      <c r="E15" s="215" t="s">
        <v>254</v>
      </c>
      <c r="F15" s="228" t="s">
        <v>282</v>
      </c>
      <c r="G15" s="224">
        <v>1220</v>
      </c>
      <c r="K15" s="212">
        <v>65</v>
      </c>
      <c r="L15" s="209">
        <v>124536</v>
      </c>
      <c r="M15" s="210">
        <v>41361</v>
      </c>
      <c r="N15" s="215" t="s">
        <v>300</v>
      </c>
      <c r="O15" s="213" t="s">
        <v>282</v>
      </c>
      <c r="P15" s="226">
        <v>6852</v>
      </c>
    </row>
    <row r="16" spans="1:16" ht="13.5" customHeight="1">
      <c r="A16" s="148"/>
      <c r="B16" s="212">
        <v>5</v>
      </c>
      <c r="C16" s="213">
        <v>12118</v>
      </c>
      <c r="D16" s="214">
        <v>41345</v>
      </c>
      <c r="E16" s="215" t="s">
        <v>235</v>
      </c>
      <c r="F16" s="228" t="s">
        <v>282</v>
      </c>
      <c r="G16" s="224">
        <v>1900</v>
      </c>
      <c r="K16" s="212">
        <v>66</v>
      </c>
      <c r="L16" s="209">
        <v>38827</v>
      </c>
      <c r="M16" s="210">
        <v>41361</v>
      </c>
      <c r="N16" s="215" t="s">
        <v>297</v>
      </c>
      <c r="O16" s="213" t="s">
        <v>282</v>
      </c>
      <c r="P16" s="226">
        <v>4180</v>
      </c>
    </row>
    <row r="17" spans="1:16" ht="13.5" customHeight="1">
      <c r="A17" s="148"/>
      <c r="B17" s="212">
        <v>6</v>
      </c>
      <c r="C17" s="213">
        <v>12021</v>
      </c>
      <c r="D17" s="214">
        <v>41345</v>
      </c>
      <c r="E17" s="215" t="s">
        <v>235</v>
      </c>
      <c r="F17" s="228" t="s">
        <v>282</v>
      </c>
      <c r="G17" s="224">
        <v>800</v>
      </c>
      <c r="K17" s="212">
        <v>67</v>
      </c>
      <c r="L17" s="209">
        <v>284643</v>
      </c>
      <c r="M17" s="210">
        <v>41362</v>
      </c>
      <c r="N17" s="215" t="s">
        <v>299</v>
      </c>
      <c r="O17" s="213" t="s">
        <v>282</v>
      </c>
      <c r="P17" s="226">
        <v>5900</v>
      </c>
    </row>
    <row r="18" spans="1:16" ht="13.5" customHeight="1">
      <c r="A18" s="148"/>
      <c r="B18" s="212">
        <v>7</v>
      </c>
      <c r="C18" s="213">
        <v>12096</v>
      </c>
      <c r="D18" s="214">
        <v>41345</v>
      </c>
      <c r="E18" s="215" t="s">
        <v>235</v>
      </c>
      <c r="F18" s="228" t="s">
        <v>282</v>
      </c>
      <c r="G18" s="224">
        <v>1900</v>
      </c>
      <c r="K18" s="212">
        <v>68</v>
      </c>
      <c r="L18" s="209">
        <v>271351</v>
      </c>
      <c r="M18" s="210">
        <v>41364</v>
      </c>
      <c r="N18" s="215" t="s">
        <v>291</v>
      </c>
      <c r="O18" s="213" t="s">
        <v>282</v>
      </c>
      <c r="P18" s="226">
        <v>6000</v>
      </c>
    </row>
    <row r="19" spans="1:16" ht="13.5" customHeight="1" thickBot="1">
      <c r="A19" s="148"/>
      <c r="B19" s="212">
        <v>8</v>
      </c>
      <c r="C19" s="213">
        <v>12048</v>
      </c>
      <c r="D19" s="214">
        <v>41345</v>
      </c>
      <c r="E19" s="215" t="s">
        <v>235</v>
      </c>
      <c r="F19" s="228" t="s">
        <v>282</v>
      </c>
      <c r="G19" s="224">
        <v>800</v>
      </c>
      <c r="K19" s="244"/>
      <c r="L19" s="245"/>
      <c r="M19" s="246"/>
      <c r="N19" s="247" t="s">
        <v>278</v>
      </c>
      <c r="O19" s="248" t="s">
        <v>282</v>
      </c>
      <c r="P19" s="249">
        <f>+G89</f>
        <v>195970</v>
      </c>
    </row>
    <row r="20" spans="1:16" ht="13.5" customHeight="1">
      <c r="A20" s="148"/>
      <c r="B20" s="212">
        <v>9</v>
      </c>
      <c r="C20" s="209" t="s">
        <v>262</v>
      </c>
      <c r="D20" s="210">
        <v>41347</v>
      </c>
      <c r="E20" s="215" t="s">
        <v>254</v>
      </c>
      <c r="F20" s="228" t="s">
        <v>282</v>
      </c>
      <c r="G20" s="224">
        <v>1830</v>
      </c>
      <c r="L20" s="140"/>
      <c r="M20" s="159"/>
      <c r="N20" s="159"/>
      <c r="O20" s="159"/>
      <c r="P20" s="141"/>
    </row>
    <row r="21" spans="1:16" ht="13.5" customHeight="1">
      <c r="A21" s="148"/>
      <c r="B21" s="212">
        <v>10</v>
      </c>
      <c r="C21" s="209" t="s">
        <v>262</v>
      </c>
      <c r="D21" s="210">
        <v>41347</v>
      </c>
      <c r="E21" s="215" t="s">
        <v>256</v>
      </c>
      <c r="F21" s="228" t="s">
        <v>282</v>
      </c>
      <c r="G21" s="224">
        <v>3660</v>
      </c>
      <c r="K21" s="160" t="s">
        <v>303</v>
      </c>
      <c r="L21" s="144"/>
      <c r="P21" s="141"/>
    </row>
    <row r="22" spans="1:16" ht="13.5" customHeight="1">
      <c r="A22" s="148"/>
      <c r="B22" s="212">
        <v>11</v>
      </c>
      <c r="C22" s="209">
        <v>12020</v>
      </c>
      <c r="D22" s="210">
        <v>41348</v>
      </c>
      <c r="E22" s="215" t="s">
        <v>235</v>
      </c>
      <c r="F22" s="228" t="s">
        <v>282</v>
      </c>
      <c r="G22" s="224">
        <v>800</v>
      </c>
      <c r="K22" s="160"/>
      <c r="L22" s="144"/>
      <c r="P22" s="141"/>
    </row>
    <row r="23" spans="1:16" ht="13.5" customHeight="1">
      <c r="A23" s="148"/>
      <c r="B23" s="212">
        <v>12</v>
      </c>
      <c r="C23" s="209">
        <v>12069</v>
      </c>
      <c r="D23" s="210">
        <v>41348</v>
      </c>
      <c r="E23" s="215" t="s">
        <v>235</v>
      </c>
      <c r="F23" s="228" t="s">
        <v>282</v>
      </c>
      <c r="G23" s="224">
        <v>800</v>
      </c>
      <c r="K23" s="160"/>
      <c r="L23" s="144"/>
      <c r="P23" s="141"/>
    </row>
    <row r="24" spans="1:16" ht="13.5" customHeight="1">
      <c r="A24" s="148"/>
      <c r="B24" s="212">
        <v>13</v>
      </c>
      <c r="C24" s="209">
        <v>13085</v>
      </c>
      <c r="D24" s="210">
        <v>42077</v>
      </c>
      <c r="E24" s="215" t="s">
        <v>283</v>
      </c>
      <c r="F24" s="228" t="s">
        <v>282</v>
      </c>
      <c r="G24" s="225">
        <v>2100</v>
      </c>
      <c r="K24" s="160"/>
      <c r="L24" s="144"/>
      <c r="P24" s="141"/>
    </row>
    <row r="25" spans="1:16" ht="13.5" customHeight="1">
      <c r="A25" s="148"/>
      <c r="B25" s="212">
        <v>14</v>
      </c>
      <c r="C25" s="209">
        <v>13032</v>
      </c>
      <c r="D25" s="210">
        <v>41347</v>
      </c>
      <c r="E25" s="215" t="s">
        <v>283</v>
      </c>
      <c r="F25" s="228" t="s">
        <v>282</v>
      </c>
      <c r="G25" s="225">
        <v>2100</v>
      </c>
      <c r="K25" s="160"/>
      <c r="L25" s="144"/>
      <c r="P25" s="141"/>
    </row>
    <row r="26" spans="1:16" ht="13.5" customHeight="1">
      <c r="A26" s="148"/>
      <c r="B26" s="212">
        <v>15</v>
      </c>
      <c r="C26" s="209">
        <v>56839</v>
      </c>
      <c r="D26" s="210">
        <v>41348</v>
      </c>
      <c r="E26" s="215" t="s">
        <v>284</v>
      </c>
      <c r="F26" s="228" t="s">
        <v>282</v>
      </c>
      <c r="G26" s="225">
        <v>2821</v>
      </c>
      <c r="K26" s="160"/>
      <c r="M26" s="140" t="s">
        <v>205</v>
      </c>
      <c r="O26" s="140" t="s">
        <v>275</v>
      </c>
      <c r="P26" s="141"/>
    </row>
    <row r="27" spans="1:16" ht="13.5" customHeight="1">
      <c r="A27" s="148"/>
      <c r="B27" s="212">
        <v>16</v>
      </c>
      <c r="C27" s="209" t="s">
        <v>262</v>
      </c>
      <c r="D27" s="210">
        <v>41348</v>
      </c>
      <c r="E27" s="215" t="s">
        <v>259</v>
      </c>
      <c r="F27" s="228" t="s">
        <v>282</v>
      </c>
      <c r="G27" s="225">
        <v>7320</v>
      </c>
      <c r="K27" s="217"/>
      <c r="L27" s="218"/>
      <c r="M27" s="221" t="s">
        <v>277</v>
      </c>
      <c r="N27" s="219"/>
      <c r="O27" s="140" t="s">
        <v>276</v>
      </c>
      <c r="P27" s="216"/>
    </row>
    <row r="28" spans="1:16" ht="13.5" customHeight="1">
      <c r="A28" s="148"/>
      <c r="B28" s="212">
        <v>17</v>
      </c>
      <c r="C28" s="209">
        <v>12828</v>
      </c>
      <c r="D28" s="210">
        <v>41346</v>
      </c>
      <c r="E28" s="215" t="s">
        <v>243</v>
      </c>
      <c r="F28" s="228" t="s">
        <v>282</v>
      </c>
      <c r="G28" s="225">
        <v>3600</v>
      </c>
      <c r="K28" s="160"/>
      <c r="L28" s="144"/>
      <c r="P28" s="141"/>
    </row>
    <row r="29" spans="1:16" ht="13.5" customHeight="1">
      <c r="A29" s="148"/>
      <c r="B29" s="212">
        <v>18</v>
      </c>
      <c r="C29" s="209">
        <v>236799</v>
      </c>
      <c r="D29" s="210">
        <v>41348</v>
      </c>
      <c r="E29" s="215" t="s">
        <v>240</v>
      </c>
      <c r="F29" s="228" t="s">
        <v>282</v>
      </c>
      <c r="G29" s="226">
        <v>5000</v>
      </c>
      <c r="K29" s="160"/>
      <c r="L29" s="144"/>
      <c r="P29" s="141"/>
    </row>
    <row r="30" spans="1:16" ht="13.5" customHeight="1">
      <c r="A30" s="148"/>
      <c r="B30" s="212">
        <v>19</v>
      </c>
      <c r="C30" s="209">
        <v>45264</v>
      </c>
      <c r="D30" s="210">
        <v>41348</v>
      </c>
      <c r="E30" s="215" t="s">
        <v>239</v>
      </c>
      <c r="F30" s="228" t="s">
        <v>282</v>
      </c>
      <c r="G30" s="225">
        <v>4050</v>
      </c>
      <c r="K30" s="161"/>
      <c r="L30" s="144"/>
      <c r="P30" s="141"/>
    </row>
    <row r="31" spans="1:16" ht="13.5" customHeight="1">
      <c r="A31" s="148"/>
      <c r="B31" s="212">
        <v>20</v>
      </c>
      <c r="C31" s="209">
        <v>451880</v>
      </c>
      <c r="D31" s="210">
        <v>41348</v>
      </c>
      <c r="E31" s="215" t="s">
        <v>238</v>
      </c>
      <c r="F31" s="228" t="s">
        <v>282</v>
      </c>
      <c r="G31" s="225">
        <v>2250</v>
      </c>
      <c r="L31" s="162"/>
      <c r="P31" s="141"/>
    </row>
    <row r="32" spans="1:16" ht="13.5" customHeight="1">
      <c r="A32" s="148"/>
      <c r="B32" s="212">
        <v>21</v>
      </c>
      <c r="C32" s="211">
        <v>560319</v>
      </c>
      <c r="D32" s="210">
        <v>41349</v>
      </c>
      <c r="E32" s="215" t="s">
        <v>236</v>
      </c>
      <c r="F32" s="228" t="s">
        <v>282</v>
      </c>
      <c r="G32" s="225">
        <v>6000</v>
      </c>
      <c r="M32" s="140" t="s">
        <v>176</v>
      </c>
      <c r="N32" s="140"/>
      <c r="O32" s="140" t="s">
        <v>207</v>
      </c>
      <c r="P32" s="141"/>
    </row>
    <row r="33" spans="1:16" ht="13.5" customHeight="1">
      <c r="A33" s="148"/>
      <c r="B33" s="212">
        <v>22</v>
      </c>
      <c r="C33" s="209">
        <v>132187</v>
      </c>
      <c r="D33" s="210">
        <v>41349</v>
      </c>
      <c r="E33" s="215" t="s">
        <v>237</v>
      </c>
      <c r="F33" s="228" t="s">
        <v>282</v>
      </c>
      <c r="G33" s="225">
        <v>3000</v>
      </c>
      <c r="H33" s="153"/>
      <c r="M33" s="140" t="s">
        <v>208</v>
      </c>
      <c r="N33" s="140"/>
      <c r="O33" s="140" t="s">
        <v>279</v>
      </c>
      <c r="P33" s="141"/>
    </row>
    <row r="34" spans="1:13" ht="13.5" customHeight="1">
      <c r="A34" s="148"/>
      <c r="B34" s="212">
        <v>23</v>
      </c>
      <c r="C34" s="209" t="s">
        <v>262</v>
      </c>
      <c r="D34" s="210" t="s">
        <v>263</v>
      </c>
      <c r="E34" s="215" t="s">
        <v>257</v>
      </c>
      <c r="F34" s="228" t="s">
        <v>282</v>
      </c>
      <c r="G34" s="225">
        <v>1830</v>
      </c>
      <c r="H34" s="153"/>
      <c r="L34" s="140"/>
      <c r="M34" s="140" t="s">
        <v>177</v>
      </c>
    </row>
    <row r="35" spans="1:8" ht="13.5" customHeight="1">
      <c r="A35" s="148"/>
      <c r="B35" s="212">
        <v>24</v>
      </c>
      <c r="C35" s="209">
        <v>941619</v>
      </c>
      <c r="D35" s="210">
        <v>41351</v>
      </c>
      <c r="E35" s="215" t="s">
        <v>242</v>
      </c>
      <c r="F35" s="228" t="s">
        <v>282</v>
      </c>
      <c r="G35" s="226">
        <v>1500</v>
      </c>
      <c r="H35" s="153"/>
    </row>
    <row r="36" spans="1:8" ht="13.5" customHeight="1">
      <c r="A36" s="148"/>
      <c r="B36" s="212">
        <v>25</v>
      </c>
      <c r="C36" s="209">
        <v>143060</v>
      </c>
      <c r="D36" s="210">
        <v>41351</v>
      </c>
      <c r="E36" s="215" t="s">
        <v>241</v>
      </c>
      <c r="F36" s="228" t="s">
        <v>282</v>
      </c>
      <c r="G36" s="226">
        <v>400</v>
      </c>
      <c r="H36" s="153"/>
    </row>
    <row r="37" spans="1:8" ht="13.5" customHeight="1">
      <c r="A37" s="148"/>
      <c r="B37" s="212">
        <v>26</v>
      </c>
      <c r="C37" s="209">
        <v>3782960</v>
      </c>
      <c r="D37" s="210">
        <v>41352</v>
      </c>
      <c r="E37" s="215" t="s">
        <v>248</v>
      </c>
      <c r="F37" s="228" t="s">
        <v>282</v>
      </c>
      <c r="G37" s="226">
        <v>1940</v>
      </c>
      <c r="H37" s="153"/>
    </row>
    <row r="38" spans="1:8" ht="13.5" customHeight="1">
      <c r="A38" s="148"/>
      <c r="B38" s="212">
        <v>27</v>
      </c>
      <c r="C38" s="211">
        <v>384087287</v>
      </c>
      <c r="D38" s="210">
        <v>41349</v>
      </c>
      <c r="E38" s="215" t="s">
        <v>285</v>
      </c>
      <c r="F38" s="228" t="s">
        <v>282</v>
      </c>
      <c r="G38" s="226">
        <v>4350</v>
      </c>
      <c r="H38" s="153"/>
    </row>
    <row r="39" spans="1:8" ht="13.5" customHeight="1">
      <c r="A39" s="148"/>
      <c r="B39" s="212">
        <v>28</v>
      </c>
      <c r="C39" s="209" t="s">
        <v>262</v>
      </c>
      <c r="D39" s="210">
        <v>41350</v>
      </c>
      <c r="E39" s="215" t="s">
        <v>258</v>
      </c>
      <c r="F39" s="228" t="s">
        <v>282</v>
      </c>
      <c r="G39" s="226">
        <v>1500</v>
      </c>
      <c r="H39" s="153"/>
    </row>
    <row r="40" spans="1:8" ht="13.5" customHeight="1">
      <c r="A40" s="148"/>
      <c r="B40" s="212">
        <v>29</v>
      </c>
      <c r="C40" s="209" t="s">
        <v>262</v>
      </c>
      <c r="D40" s="210">
        <v>41352</v>
      </c>
      <c r="E40" s="215" t="s">
        <v>258</v>
      </c>
      <c r="F40" s="228" t="s">
        <v>282</v>
      </c>
      <c r="G40" s="226">
        <v>1500</v>
      </c>
      <c r="H40" s="153"/>
    </row>
    <row r="41" spans="1:8" ht="13.5" customHeight="1">
      <c r="A41" s="148"/>
      <c r="B41" s="212">
        <v>30</v>
      </c>
      <c r="C41" s="209" t="s">
        <v>262</v>
      </c>
      <c r="D41" s="210">
        <v>41353</v>
      </c>
      <c r="E41" s="215" t="s">
        <v>259</v>
      </c>
      <c r="F41" s="228" t="s">
        <v>282</v>
      </c>
      <c r="G41" s="225">
        <v>7320</v>
      </c>
      <c r="H41" s="153"/>
    </row>
    <row r="42" spans="1:8" ht="13.5" customHeight="1">
      <c r="A42" s="148"/>
      <c r="B42" s="212">
        <v>31</v>
      </c>
      <c r="C42" s="209">
        <v>278397</v>
      </c>
      <c r="D42" s="210">
        <v>41353</v>
      </c>
      <c r="E42" s="215" t="s">
        <v>249</v>
      </c>
      <c r="F42" s="228" t="s">
        <v>282</v>
      </c>
      <c r="G42" s="226">
        <v>507</v>
      </c>
      <c r="H42" s="153"/>
    </row>
    <row r="43" spans="1:8" ht="13.5" customHeight="1">
      <c r="A43" s="148"/>
      <c r="B43" s="212">
        <v>32</v>
      </c>
      <c r="C43" s="209">
        <v>94421</v>
      </c>
      <c r="D43" s="210">
        <v>41352</v>
      </c>
      <c r="E43" s="215" t="s">
        <v>274</v>
      </c>
      <c r="F43" s="228" t="s">
        <v>282</v>
      </c>
      <c r="G43" s="226">
        <v>1400</v>
      </c>
      <c r="H43" s="153"/>
    </row>
    <row r="44" spans="1:8" ht="13.5" customHeight="1">
      <c r="A44" s="148"/>
      <c r="B44" s="212">
        <v>33</v>
      </c>
      <c r="C44" s="209">
        <v>13258</v>
      </c>
      <c r="D44" s="210">
        <v>41353</v>
      </c>
      <c r="E44" s="215" t="s">
        <v>243</v>
      </c>
      <c r="F44" s="228" t="s">
        <v>282</v>
      </c>
      <c r="G44" s="226">
        <v>1300</v>
      </c>
      <c r="H44" s="153"/>
    </row>
    <row r="45" spans="1:8" ht="13.5" customHeight="1">
      <c r="A45" s="148"/>
      <c r="B45" s="212">
        <v>34</v>
      </c>
      <c r="C45" s="209">
        <v>111598</v>
      </c>
      <c r="D45" s="210">
        <v>41353</v>
      </c>
      <c r="E45" s="215" t="s">
        <v>252</v>
      </c>
      <c r="F45" s="228" t="s">
        <v>282</v>
      </c>
      <c r="G45" s="226">
        <v>1500</v>
      </c>
      <c r="H45" s="153"/>
    </row>
    <row r="46" spans="1:8" ht="13.5" customHeight="1">
      <c r="A46" s="148"/>
      <c r="B46" s="212">
        <v>35</v>
      </c>
      <c r="C46" s="209" t="s">
        <v>262</v>
      </c>
      <c r="D46" s="210">
        <v>41353</v>
      </c>
      <c r="E46" s="215" t="s">
        <v>260</v>
      </c>
      <c r="F46" s="228" t="s">
        <v>282</v>
      </c>
      <c r="G46" s="226">
        <v>3660</v>
      </c>
      <c r="H46" s="153"/>
    </row>
    <row r="47" spans="1:8" ht="13.5" customHeight="1">
      <c r="A47" s="148"/>
      <c r="B47" s="212">
        <v>36</v>
      </c>
      <c r="C47" s="211">
        <v>111597</v>
      </c>
      <c r="D47" s="210">
        <v>41353</v>
      </c>
      <c r="E47" s="215" t="s">
        <v>252</v>
      </c>
      <c r="F47" s="228" t="s">
        <v>282</v>
      </c>
      <c r="G47" s="226">
        <v>1500</v>
      </c>
      <c r="H47" s="153"/>
    </row>
    <row r="48" spans="1:8" ht="13.5" customHeight="1">
      <c r="A48" s="148"/>
      <c r="B48" s="212">
        <v>37</v>
      </c>
      <c r="C48" s="209" t="s">
        <v>262</v>
      </c>
      <c r="D48" s="210">
        <v>41354</v>
      </c>
      <c r="E48" s="215" t="s">
        <v>254</v>
      </c>
      <c r="F48" s="228" t="s">
        <v>282</v>
      </c>
      <c r="G48" s="225">
        <v>2440</v>
      </c>
      <c r="H48" s="153"/>
    </row>
    <row r="49" spans="1:8" ht="13.5" customHeight="1">
      <c r="A49" s="148"/>
      <c r="B49" s="212">
        <v>38</v>
      </c>
      <c r="C49" s="209" t="s">
        <v>262</v>
      </c>
      <c r="D49" s="210">
        <v>41354</v>
      </c>
      <c r="E49" s="215" t="s">
        <v>258</v>
      </c>
      <c r="F49" s="228" t="s">
        <v>282</v>
      </c>
      <c r="G49" s="226">
        <v>1500</v>
      </c>
      <c r="H49" s="153"/>
    </row>
    <row r="50" spans="1:8" ht="13.5" customHeight="1">
      <c r="A50" s="148"/>
      <c r="B50" s="212">
        <v>39</v>
      </c>
      <c r="C50" s="209" t="s">
        <v>262</v>
      </c>
      <c r="D50" s="210">
        <v>41355</v>
      </c>
      <c r="E50" s="215" t="s">
        <v>254</v>
      </c>
      <c r="F50" s="228" t="s">
        <v>282</v>
      </c>
      <c r="G50" s="226">
        <v>1830</v>
      </c>
      <c r="H50" s="153"/>
    </row>
    <row r="51" spans="1:8" ht="13.5" customHeight="1">
      <c r="A51" s="148"/>
      <c r="B51" s="212">
        <v>40</v>
      </c>
      <c r="C51" s="209">
        <v>111667</v>
      </c>
      <c r="D51" s="210">
        <v>41355</v>
      </c>
      <c r="E51" s="215" t="s">
        <v>252</v>
      </c>
      <c r="F51" s="228" t="s">
        <v>282</v>
      </c>
      <c r="G51" s="226">
        <v>3000</v>
      </c>
      <c r="H51" s="153"/>
    </row>
    <row r="52" spans="1:8" ht="13.5" customHeight="1">
      <c r="A52" s="148"/>
      <c r="B52" s="212">
        <v>41</v>
      </c>
      <c r="C52" s="209">
        <v>345587</v>
      </c>
      <c r="D52" s="210">
        <v>41355</v>
      </c>
      <c r="E52" s="215" t="s">
        <v>270</v>
      </c>
      <c r="F52" s="228" t="s">
        <v>282</v>
      </c>
      <c r="G52" s="226">
        <v>1700</v>
      </c>
      <c r="H52" s="153"/>
    </row>
    <row r="53" spans="1:11" ht="13.5" customHeight="1">
      <c r="A53" s="148"/>
      <c r="B53" s="212">
        <v>42</v>
      </c>
      <c r="C53" s="209">
        <v>111682</v>
      </c>
      <c r="D53" s="210">
        <v>41355</v>
      </c>
      <c r="E53" s="215" t="s">
        <v>252</v>
      </c>
      <c r="F53" s="228" t="s">
        <v>282</v>
      </c>
      <c r="G53" s="226">
        <v>1000</v>
      </c>
      <c r="H53" s="153"/>
      <c r="K53" s="139" t="s">
        <v>172</v>
      </c>
    </row>
    <row r="54" spans="1:8" ht="13.5" customHeight="1">
      <c r="A54" s="148"/>
      <c r="B54" s="212">
        <v>43</v>
      </c>
      <c r="C54" s="209" t="s">
        <v>262</v>
      </c>
      <c r="D54" s="210">
        <v>41355</v>
      </c>
      <c r="E54" s="215" t="s">
        <v>269</v>
      </c>
      <c r="F54" s="228" t="s">
        <v>282</v>
      </c>
      <c r="G54" s="226">
        <v>1500</v>
      </c>
      <c r="H54" s="153"/>
    </row>
    <row r="55" spans="1:8" ht="13.5" customHeight="1">
      <c r="A55" s="148"/>
      <c r="B55" s="212">
        <v>44</v>
      </c>
      <c r="C55" s="209">
        <v>111693</v>
      </c>
      <c r="D55" s="210">
        <v>41355</v>
      </c>
      <c r="E55" s="215" t="s">
        <v>252</v>
      </c>
      <c r="F55" s="228" t="s">
        <v>282</v>
      </c>
      <c r="G55" s="226">
        <v>850</v>
      </c>
      <c r="H55" s="153"/>
    </row>
    <row r="56" spans="1:8" ht="13.5" customHeight="1">
      <c r="A56" s="148"/>
      <c r="B56" s="212">
        <v>45</v>
      </c>
      <c r="C56" s="209" t="s">
        <v>262</v>
      </c>
      <c r="D56" s="210">
        <v>41355</v>
      </c>
      <c r="E56" s="215" t="s">
        <v>259</v>
      </c>
      <c r="F56" s="228" t="s">
        <v>282</v>
      </c>
      <c r="G56" s="226">
        <v>7320</v>
      </c>
      <c r="H56" s="153"/>
    </row>
    <row r="57" spans="1:8" ht="13.5" customHeight="1">
      <c r="A57" s="148"/>
      <c r="B57" s="212">
        <v>46</v>
      </c>
      <c r="C57" s="209">
        <v>61976</v>
      </c>
      <c r="D57" s="210">
        <v>41356</v>
      </c>
      <c r="E57" s="215" t="s">
        <v>266</v>
      </c>
      <c r="F57" s="228" t="s">
        <v>282</v>
      </c>
      <c r="G57" s="226">
        <v>3000</v>
      </c>
      <c r="H57" s="153"/>
    </row>
    <row r="58" spans="1:8" ht="13.5" customHeight="1">
      <c r="A58" s="148"/>
      <c r="B58" s="212">
        <v>47</v>
      </c>
      <c r="C58" s="209">
        <v>61977</v>
      </c>
      <c r="D58" s="210">
        <v>41356</v>
      </c>
      <c r="E58" s="215" t="s">
        <v>266</v>
      </c>
      <c r="F58" s="228" t="s">
        <v>282</v>
      </c>
      <c r="G58" s="226">
        <v>3000</v>
      </c>
      <c r="H58" s="153"/>
    </row>
    <row r="59" spans="1:8" ht="13.5" customHeight="1">
      <c r="A59" s="148"/>
      <c r="B59" s="212">
        <v>48</v>
      </c>
      <c r="C59" s="209">
        <v>315088</v>
      </c>
      <c r="D59" s="210">
        <v>41357</v>
      </c>
      <c r="E59" s="215" t="s">
        <v>271</v>
      </c>
      <c r="F59" s="228" t="s">
        <v>282</v>
      </c>
      <c r="G59" s="226">
        <v>6000</v>
      </c>
      <c r="H59" s="153"/>
    </row>
    <row r="60" spans="1:8" ht="13.5" customHeight="1">
      <c r="A60" s="148"/>
      <c r="B60" s="212">
        <v>49</v>
      </c>
      <c r="C60" s="209">
        <v>48445</v>
      </c>
      <c r="D60" s="210">
        <v>41358</v>
      </c>
      <c r="E60" s="215" t="s">
        <v>273</v>
      </c>
      <c r="F60" s="228" t="s">
        <v>282</v>
      </c>
      <c r="G60" s="226">
        <v>4500</v>
      </c>
      <c r="H60" s="153"/>
    </row>
    <row r="61" spans="1:8" ht="13.5" customHeight="1">
      <c r="A61" s="148"/>
      <c r="B61" s="230">
        <v>50</v>
      </c>
      <c r="C61" s="231" t="s">
        <v>262</v>
      </c>
      <c r="D61" s="232">
        <v>41359</v>
      </c>
      <c r="E61" s="222" t="s">
        <v>257</v>
      </c>
      <c r="F61" s="229" t="s">
        <v>282</v>
      </c>
      <c r="G61" s="227">
        <v>2440</v>
      </c>
      <c r="H61" s="153"/>
    </row>
    <row r="62" spans="1:8" ht="13.5" customHeight="1">
      <c r="A62" s="148"/>
      <c r="B62" s="230">
        <v>51</v>
      </c>
      <c r="C62" s="231" t="s">
        <v>262</v>
      </c>
      <c r="D62" s="232">
        <v>41360</v>
      </c>
      <c r="E62" s="222" t="s">
        <v>254</v>
      </c>
      <c r="F62" s="229" t="s">
        <v>282</v>
      </c>
      <c r="G62" s="227">
        <v>2980</v>
      </c>
      <c r="H62" s="153"/>
    </row>
    <row r="63" spans="1:8" ht="13.5" customHeight="1" thickBot="1">
      <c r="A63" s="148"/>
      <c r="B63" s="254">
        <v>52</v>
      </c>
      <c r="C63" s="255">
        <v>285195</v>
      </c>
      <c r="D63" s="256">
        <v>41359</v>
      </c>
      <c r="E63" s="257" t="s">
        <v>288</v>
      </c>
      <c r="F63" s="258" t="s">
        <v>282</v>
      </c>
      <c r="G63" s="259">
        <v>1300</v>
      </c>
      <c r="H63" s="153"/>
    </row>
    <row r="64" spans="1:8" ht="13.5" customHeight="1">
      <c r="A64" s="148"/>
      <c r="B64" s="250"/>
      <c r="C64" s="154"/>
      <c r="D64" s="251"/>
      <c r="E64" s="252"/>
      <c r="F64" s="250"/>
      <c r="G64" s="253"/>
      <c r="H64" s="153"/>
    </row>
    <row r="65" spans="1:8" ht="13.5" customHeight="1">
      <c r="A65" s="148"/>
      <c r="B65" s="250"/>
      <c r="C65" s="154"/>
      <c r="D65" s="251"/>
      <c r="E65" s="252"/>
      <c r="F65" s="250"/>
      <c r="G65" s="253"/>
      <c r="H65" s="153"/>
    </row>
    <row r="66" spans="1:8" ht="13.5" customHeight="1">
      <c r="A66" s="148"/>
      <c r="B66" s="250"/>
      <c r="C66" s="154"/>
      <c r="D66" s="251"/>
      <c r="E66" s="252"/>
      <c r="F66" s="250"/>
      <c r="G66" s="253"/>
      <c r="H66" s="153"/>
    </row>
    <row r="67" spans="1:8" ht="13.5" customHeight="1">
      <c r="A67" s="148"/>
      <c r="B67" s="250"/>
      <c r="C67" s="154"/>
      <c r="D67" s="251"/>
      <c r="E67" s="252"/>
      <c r="F67" s="250"/>
      <c r="G67" s="253"/>
      <c r="H67" s="153"/>
    </row>
    <row r="68" spans="1:8" ht="13.5" customHeight="1">
      <c r="A68" s="148"/>
      <c r="B68" s="250"/>
      <c r="C68" s="154"/>
      <c r="D68" s="251"/>
      <c r="E68" s="252"/>
      <c r="F68" s="250"/>
      <c r="G68" s="253"/>
      <c r="H68" s="153"/>
    </row>
    <row r="69" spans="1:8" ht="13.5" customHeight="1">
      <c r="A69" s="148"/>
      <c r="B69" s="250"/>
      <c r="C69" s="154"/>
      <c r="D69" s="251"/>
      <c r="E69" s="252"/>
      <c r="F69" s="250"/>
      <c r="G69" s="253"/>
      <c r="H69" s="153"/>
    </row>
    <row r="70" spans="1:8" ht="13.5" customHeight="1" thickBot="1">
      <c r="A70" s="148"/>
      <c r="B70" s="250"/>
      <c r="C70" s="154"/>
      <c r="D70" s="251"/>
      <c r="E70" s="252"/>
      <c r="F70" s="250"/>
      <c r="G70" s="253"/>
      <c r="H70" s="153"/>
    </row>
    <row r="71" spans="1:8" ht="13.5" customHeight="1">
      <c r="A71" s="148"/>
      <c r="B71" s="149" t="s">
        <v>164</v>
      </c>
      <c r="C71" s="150" t="s">
        <v>165</v>
      </c>
      <c r="D71" s="149" t="s">
        <v>0</v>
      </c>
      <c r="E71" s="235" t="s">
        <v>166</v>
      </c>
      <c r="F71" s="235" t="s">
        <v>282</v>
      </c>
      <c r="G71" s="233" t="s">
        <v>167</v>
      </c>
      <c r="H71" s="153"/>
    </row>
    <row r="72" spans="1:8" ht="13.5" customHeight="1" thickBot="1">
      <c r="A72" s="148"/>
      <c r="B72" s="223"/>
      <c r="C72" s="208" t="s">
        <v>168</v>
      </c>
      <c r="D72" s="223"/>
      <c r="E72" s="236"/>
      <c r="F72" s="236"/>
      <c r="G72" s="237"/>
      <c r="H72" s="153"/>
    </row>
    <row r="73" spans="1:8" ht="13.5" customHeight="1">
      <c r="A73" s="148"/>
      <c r="B73" s="260">
        <v>53</v>
      </c>
      <c r="C73" s="261">
        <v>44317</v>
      </c>
      <c r="D73" s="262">
        <v>41360</v>
      </c>
      <c r="E73" s="263" t="s">
        <v>284</v>
      </c>
      <c r="F73" s="264" t="s">
        <v>282</v>
      </c>
      <c r="G73" s="265">
        <v>1792</v>
      </c>
      <c r="H73" s="153"/>
    </row>
    <row r="74" spans="1:8" ht="13.5" customHeight="1">
      <c r="A74" s="148"/>
      <c r="B74" s="212">
        <v>54</v>
      </c>
      <c r="C74" s="209">
        <v>13932</v>
      </c>
      <c r="D74" s="210">
        <v>41360</v>
      </c>
      <c r="E74" s="215" t="s">
        <v>243</v>
      </c>
      <c r="F74" s="213" t="s">
        <v>282</v>
      </c>
      <c r="G74" s="226">
        <v>4750</v>
      </c>
      <c r="H74" s="153"/>
    </row>
    <row r="75" spans="1:8" ht="13.5" customHeight="1">
      <c r="A75" s="148"/>
      <c r="B75" s="212">
        <v>55</v>
      </c>
      <c r="C75" s="209">
        <v>231852</v>
      </c>
      <c r="D75" s="210">
        <v>41360</v>
      </c>
      <c r="E75" s="215" t="s">
        <v>289</v>
      </c>
      <c r="F75" s="213" t="s">
        <v>282</v>
      </c>
      <c r="G75" s="226">
        <v>6100</v>
      </c>
      <c r="H75" s="153"/>
    </row>
    <row r="76" spans="1:8" ht="13.5" customHeight="1">
      <c r="A76" s="148"/>
      <c r="B76" s="212">
        <v>56</v>
      </c>
      <c r="C76" s="209">
        <v>271533</v>
      </c>
      <c r="D76" s="210">
        <v>41360</v>
      </c>
      <c r="E76" s="215" t="s">
        <v>291</v>
      </c>
      <c r="F76" s="213" t="s">
        <v>282</v>
      </c>
      <c r="G76" s="226">
        <v>1350</v>
      </c>
      <c r="H76" s="153"/>
    </row>
    <row r="77" spans="1:8" ht="13.5" customHeight="1">
      <c r="A77" s="148"/>
      <c r="B77" s="212">
        <v>57</v>
      </c>
      <c r="C77" s="209" t="s">
        <v>262</v>
      </c>
      <c r="D77" s="210">
        <v>41361</v>
      </c>
      <c r="E77" s="215" t="s">
        <v>259</v>
      </c>
      <c r="F77" s="213" t="s">
        <v>282</v>
      </c>
      <c r="G77" s="226">
        <v>9760</v>
      </c>
      <c r="H77" s="153"/>
    </row>
    <row r="78" spans="1:8" ht="13.5" customHeight="1">
      <c r="A78" s="148"/>
      <c r="B78" s="212">
        <v>58</v>
      </c>
      <c r="C78" s="209" t="s">
        <v>262</v>
      </c>
      <c r="D78" s="210">
        <v>41361</v>
      </c>
      <c r="E78" s="215" t="s">
        <v>258</v>
      </c>
      <c r="F78" s="213" t="s">
        <v>282</v>
      </c>
      <c r="G78" s="226">
        <v>1500</v>
      </c>
      <c r="H78" s="153"/>
    </row>
    <row r="79" spans="1:8" ht="13.5" customHeight="1">
      <c r="A79" s="148"/>
      <c r="B79" s="212">
        <v>59</v>
      </c>
      <c r="C79" s="209">
        <v>144706</v>
      </c>
      <c r="D79" s="210">
        <v>41361</v>
      </c>
      <c r="E79" s="215" t="s">
        <v>241</v>
      </c>
      <c r="F79" s="213" t="s">
        <v>282</v>
      </c>
      <c r="G79" s="226">
        <v>878</v>
      </c>
      <c r="H79" s="153"/>
    </row>
    <row r="80" spans="1:8" ht="13.5" customHeight="1">
      <c r="A80" s="148"/>
      <c r="B80" s="212">
        <v>60</v>
      </c>
      <c r="C80" s="209">
        <v>20191</v>
      </c>
      <c r="D80" s="210">
        <v>41360</v>
      </c>
      <c r="E80" s="215" t="s">
        <v>297</v>
      </c>
      <c r="F80" s="213" t="s">
        <v>282</v>
      </c>
      <c r="G80" s="226">
        <v>3600</v>
      </c>
      <c r="H80" s="153"/>
    </row>
    <row r="81" spans="1:8" ht="13.5" customHeight="1">
      <c r="A81" s="148"/>
      <c r="B81" s="212">
        <v>61</v>
      </c>
      <c r="C81" s="209">
        <v>36469</v>
      </c>
      <c r="D81" s="210">
        <v>41361</v>
      </c>
      <c r="E81" s="215" t="s">
        <v>298</v>
      </c>
      <c r="F81" s="213" t="s">
        <v>282</v>
      </c>
      <c r="G81" s="226">
        <v>3800</v>
      </c>
      <c r="H81" s="153"/>
    </row>
    <row r="82" spans="1:8" ht="13.5" customHeight="1">
      <c r="A82" s="148"/>
      <c r="B82" s="212">
        <v>62</v>
      </c>
      <c r="C82" s="209">
        <v>14054</v>
      </c>
      <c r="D82" s="210">
        <v>41361</v>
      </c>
      <c r="E82" s="215" t="s">
        <v>243</v>
      </c>
      <c r="F82" s="213" t="s">
        <v>282</v>
      </c>
      <c r="G82" s="226">
        <v>1300</v>
      </c>
      <c r="H82" s="153"/>
    </row>
    <row r="83" spans="1:8" ht="13.5" customHeight="1">
      <c r="A83" s="148"/>
      <c r="B83" s="212">
        <v>63</v>
      </c>
      <c r="C83" s="209">
        <v>112003</v>
      </c>
      <c r="D83" s="210">
        <v>41361</v>
      </c>
      <c r="E83" s="215" t="s">
        <v>252</v>
      </c>
      <c r="F83" s="213" t="s">
        <v>282</v>
      </c>
      <c r="G83" s="226">
        <v>3000</v>
      </c>
      <c r="H83" s="153"/>
    </row>
    <row r="84" spans="1:8" ht="13.5" customHeight="1">
      <c r="A84" s="148"/>
      <c r="B84" s="212">
        <v>64</v>
      </c>
      <c r="C84" s="209" t="s">
        <v>262</v>
      </c>
      <c r="D84" s="210">
        <v>41361</v>
      </c>
      <c r="E84" s="215" t="s">
        <v>269</v>
      </c>
      <c r="F84" s="213" t="s">
        <v>282</v>
      </c>
      <c r="G84" s="226">
        <v>1500</v>
      </c>
      <c r="H84" s="153"/>
    </row>
    <row r="85" spans="1:8" ht="13.5" customHeight="1">
      <c r="A85" s="148"/>
      <c r="B85" s="212">
        <v>65</v>
      </c>
      <c r="C85" s="209">
        <v>124536</v>
      </c>
      <c r="D85" s="210">
        <v>41361</v>
      </c>
      <c r="E85" s="215" t="s">
        <v>300</v>
      </c>
      <c r="F85" s="213" t="s">
        <v>282</v>
      </c>
      <c r="G85" s="226">
        <v>6852</v>
      </c>
      <c r="H85" s="153"/>
    </row>
    <row r="86" spans="1:8" ht="13.5" customHeight="1">
      <c r="A86" s="148"/>
      <c r="B86" s="212">
        <v>66</v>
      </c>
      <c r="C86" s="209">
        <v>38827</v>
      </c>
      <c r="D86" s="210">
        <v>41361</v>
      </c>
      <c r="E86" s="215" t="s">
        <v>297</v>
      </c>
      <c r="F86" s="213" t="s">
        <v>282</v>
      </c>
      <c r="G86" s="226">
        <v>4180</v>
      </c>
      <c r="H86" s="153"/>
    </row>
    <row r="87" spans="1:8" ht="13.5" customHeight="1">
      <c r="A87" s="148"/>
      <c r="B87" s="212">
        <v>67</v>
      </c>
      <c r="C87" s="209">
        <v>284643</v>
      </c>
      <c r="D87" s="210">
        <v>41362</v>
      </c>
      <c r="E87" s="215" t="s">
        <v>299</v>
      </c>
      <c r="F87" s="213" t="s">
        <v>282</v>
      </c>
      <c r="G87" s="226">
        <v>5900</v>
      </c>
      <c r="H87" s="153"/>
    </row>
    <row r="88" spans="1:8" ht="13.5" customHeight="1">
      <c r="A88" s="148"/>
      <c r="B88" s="212">
        <v>68</v>
      </c>
      <c r="C88" s="209">
        <v>271351</v>
      </c>
      <c r="D88" s="210">
        <v>41364</v>
      </c>
      <c r="E88" s="215" t="s">
        <v>291</v>
      </c>
      <c r="F88" s="213" t="s">
        <v>282</v>
      </c>
      <c r="G88" s="226">
        <v>6000</v>
      </c>
      <c r="H88" s="153"/>
    </row>
    <row r="89" spans="1:7" ht="13.5" customHeight="1" thickBot="1">
      <c r="A89" s="148"/>
      <c r="B89" s="244"/>
      <c r="C89" s="245"/>
      <c r="D89" s="246"/>
      <c r="E89" s="247" t="s">
        <v>278</v>
      </c>
      <c r="F89" s="248" t="s">
        <v>282</v>
      </c>
      <c r="G89" s="249">
        <f>SUM(G12:G88)</f>
        <v>195970</v>
      </c>
    </row>
    <row r="90" spans="4:6" ht="13.5">
      <c r="D90" s="159"/>
      <c r="E90" s="159"/>
      <c r="F90" s="159"/>
    </row>
    <row r="91" spans="2:3" ht="15">
      <c r="B91" s="160" t="s">
        <v>303</v>
      </c>
      <c r="C91" s="144"/>
    </row>
    <row r="92" spans="2:3" ht="15">
      <c r="B92" s="160"/>
      <c r="C92" s="144"/>
    </row>
    <row r="93" spans="2:3" ht="15">
      <c r="B93" s="160"/>
      <c r="C93" s="144"/>
    </row>
    <row r="94" spans="2:3" ht="15">
      <c r="B94" s="160"/>
      <c r="C94" s="144"/>
    </row>
    <row r="95" spans="2:3" ht="15">
      <c r="B95" s="160"/>
      <c r="C95" s="144"/>
    </row>
    <row r="96" spans="2:6" ht="15">
      <c r="B96" s="160"/>
      <c r="C96" s="139"/>
      <c r="D96" s="140" t="s">
        <v>205</v>
      </c>
      <c r="F96" s="140" t="s">
        <v>275</v>
      </c>
    </row>
    <row r="97" spans="2:8" s="216" customFormat="1" ht="15">
      <c r="B97" s="217"/>
      <c r="C97" s="218"/>
      <c r="D97" s="221" t="s">
        <v>277</v>
      </c>
      <c r="E97" s="219"/>
      <c r="F97" s="140" t="s">
        <v>276</v>
      </c>
      <c r="H97" s="220"/>
    </row>
    <row r="98" spans="2:8" ht="15">
      <c r="B98" s="160"/>
      <c r="C98" s="144"/>
      <c r="H98" s="141"/>
    </row>
    <row r="99" spans="2:8" ht="15">
      <c r="B99" s="160"/>
      <c r="C99" s="144"/>
      <c r="H99" s="141"/>
    </row>
    <row r="100" spans="2:8" ht="16.5">
      <c r="B100" s="161"/>
      <c r="C100" s="144"/>
      <c r="H100" s="141"/>
    </row>
    <row r="101" spans="3:8" ht="16.5">
      <c r="C101" s="162"/>
      <c r="H101" s="141"/>
    </row>
    <row r="102" spans="3:8" ht="13.5">
      <c r="C102" s="139"/>
      <c r="D102" s="140" t="s">
        <v>176</v>
      </c>
      <c r="E102" s="140"/>
      <c r="F102" s="140" t="s">
        <v>207</v>
      </c>
      <c r="H102" s="141"/>
    </row>
    <row r="103" spans="3:8" ht="13.5">
      <c r="C103" s="139"/>
      <c r="D103" s="140" t="s">
        <v>208</v>
      </c>
      <c r="E103" s="140"/>
      <c r="F103" s="140" t="s">
        <v>279</v>
      </c>
      <c r="H103" s="141"/>
    </row>
    <row r="104" spans="4:8" ht="13.5">
      <c r="D104" s="140" t="s">
        <v>177</v>
      </c>
      <c r="G104" s="139"/>
      <c r="H104" s="163"/>
    </row>
    <row r="105" spans="7:8" ht="13.5">
      <c r="G105" s="139"/>
      <c r="H105" s="141"/>
    </row>
    <row r="106" spans="7:8" ht="13.5">
      <c r="G106" s="139"/>
      <c r="H106" s="141"/>
    </row>
    <row r="107" spans="3:7" ht="13.5">
      <c r="C107" s="139"/>
      <c r="G107" s="139"/>
    </row>
  </sheetData>
  <sheetProtection/>
  <autoFilter ref="B12:G88"/>
  <mergeCells count="2">
    <mergeCell ref="B4:G4"/>
    <mergeCell ref="B8:H8"/>
  </mergeCells>
  <printOptions horizontalCentered="1" verticalCentered="1"/>
  <pageMargins left="0.7086614173228347" right="0.31496062992125984" top="0.35433070866141736" bottom="0.7480314960629921" header="0.31496062992125984" footer="0.31496062992125984"/>
  <pageSetup horizontalDpi="600" verticalDpi="6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120">
      <selection activeCell="H144" sqref="H144"/>
    </sheetView>
  </sheetViews>
  <sheetFormatPr defaultColWidth="11.421875" defaultRowHeight="12.75"/>
  <cols>
    <col min="1" max="1" width="8.28125" style="0" customWidth="1"/>
    <col min="2" max="2" width="10.7109375" style="0" customWidth="1"/>
    <col min="3" max="3" width="9.28125" style="0" customWidth="1"/>
    <col min="4" max="4" width="40.140625" style="0" customWidth="1"/>
    <col min="5" max="5" width="5.7109375" style="0" customWidth="1"/>
    <col min="6" max="6" width="13.00390625" style="0" customWidth="1"/>
  </cols>
  <sheetData>
    <row r="1" spans="1:6" ht="13.5">
      <c r="A1" s="139"/>
      <c r="B1" s="139"/>
      <c r="C1" s="139"/>
      <c r="D1" s="139"/>
      <c r="E1" s="139"/>
      <c r="F1" s="139"/>
    </row>
    <row r="2" spans="1:6" ht="12.75">
      <c r="A2" s="136" t="s">
        <v>159</v>
      </c>
      <c r="B2" s="136"/>
      <c r="C2" s="136"/>
      <c r="D2" s="136"/>
      <c r="E2" s="136"/>
      <c r="F2" s="266"/>
    </row>
    <row r="3" spans="1:6" ht="13.5">
      <c r="A3" s="139" t="s">
        <v>305</v>
      </c>
      <c r="B3" s="139"/>
      <c r="C3" s="139"/>
      <c r="D3" s="139"/>
      <c r="E3" s="136" t="s">
        <v>306</v>
      </c>
      <c r="F3" s="216"/>
    </row>
    <row r="4" spans="1:6" ht="13.5">
      <c r="A4" s="139" t="s">
        <v>307</v>
      </c>
      <c r="B4" s="139"/>
      <c r="C4" s="139"/>
      <c r="D4" s="139"/>
      <c r="E4" s="139"/>
      <c r="F4" s="216"/>
    </row>
    <row r="5" spans="1:6" ht="13.5">
      <c r="A5" s="139"/>
      <c r="B5" s="139"/>
      <c r="C5" s="139"/>
      <c r="D5" s="139"/>
      <c r="E5" s="139"/>
      <c r="F5" s="216"/>
    </row>
    <row r="6" spans="1:6" ht="13.5">
      <c r="A6" s="139"/>
      <c r="B6" s="139"/>
      <c r="C6" s="139"/>
      <c r="D6" s="142" t="s">
        <v>161</v>
      </c>
      <c r="E6" s="267"/>
      <c r="F6" s="268"/>
    </row>
    <row r="7" spans="1:6" ht="13.5">
      <c r="A7" s="139"/>
      <c r="B7" s="139"/>
      <c r="C7" s="139"/>
      <c r="D7" s="142"/>
      <c r="E7" s="267"/>
      <c r="F7" s="268"/>
    </row>
    <row r="8" spans="1:6" ht="14.25">
      <c r="A8" s="136"/>
      <c r="B8" s="136"/>
      <c r="C8" s="136"/>
      <c r="D8" s="144" t="s">
        <v>308</v>
      </c>
      <c r="E8" s="144"/>
      <c r="F8" s="144"/>
    </row>
    <row r="9" spans="1:6" ht="13.5">
      <c r="A9" s="139"/>
      <c r="B9" s="139"/>
      <c r="C9" s="139"/>
      <c r="D9" s="139"/>
      <c r="E9" s="139"/>
      <c r="F9" s="216"/>
    </row>
    <row r="10" spans="1:6" ht="13.5">
      <c r="A10" s="139" t="s">
        <v>392</v>
      </c>
      <c r="B10" s="139"/>
      <c r="C10" s="139"/>
      <c r="D10" s="139"/>
      <c r="E10" s="139"/>
      <c r="F10" s="216"/>
    </row>
    <row r="11" spans="1:6" ht="13.5">
      <c r="A11" s="139" t="s">
        <v>393</v>
      </c>
      <c r="B11" s="139"/>
      <c r="C11" s="146"/>
      <c r="D11" s="146"/>
      <c r="E11" s="146"/>
      <c r="F11" s="268"/>
    </row>
    <row r="12" spans="1:6" ht="13.5">
      <c r="A12" s="136" t="s">
        <v>391</v>
      </c>
      <c r="B12" s="136"/>
      <c r="C12" s="139"/>
      <c r="D12" s="139"/>
      <c r="E12" s="139"/>
      <c r="F12" s="216"/>
    </row>
    <row r="13" spans="1:6" ht="14.25" thickBot="1">
      <c r="A13" s="139"/>
      <c r="B13" s="139"/>
      <c r="C13" s="139"/>
      <c r="D13" s="139"/>
      <c r="E13" s="139"/>
      <c r="F13" s="216"/>
    </row>
    <row r="14" spans="1:6" ht="12.75">
      <c r="A14" s="150" t="s">
        <v>309</v>
      </c>
      <c r="B14" s="149" t="s">
        <v>165</v>
      </c>
      <c r="C14" s="149" t="s">
        <v>0</v>
      </c>
      <c r="D14" s="269" t="s">
        <v>310</v>
      </c>
      <c r="E14" s="270" t="s">
        <v>311</v>
      </c>
      <c r="F14" s="271"/>
    </row>
    <row r="15" spans="1:6" ht="13.5" thickBot="1">
      <c r="A15" s="208" t="s">
        <v>312</v>
      </c>
      <c r="B15" s="223" t="s">
        <v>168</v>
      </c>
      <c r="C15" s="223"/>
      <c r="D15" s="291"/>
      <c r="E15" s="208"/>
      <c r="F15" s="292"/>
    </row>
    <row r="16" spans="1:6" ht="13.5">
      <c r="A16" s="285">
        <v>1</v>
      </c>
      <c r="B16" s="286">
        <v>345843</v>
      </c>
      <c r="C16" s="287">
        <v>41365</v>
      </c>
      <c r="D16" s="288" t="s">
        <v>270</v>
      </c>
      <c r="E16" s="289" t="s">
        <v>282</v>
      </c>
      <c r="F16" s="290">
        <v>750</v>
      </c>
    </row>
    <row r="17" spans="1:6" ht="13.5">
      <c r="A17" s="285">
        <v>2</v>
      </c>
      <c r="B17" s="274">
        <v>78379</v>
      </c>
      <c r="C17" s="210">
        <v>41366</v>
      </c>
      <c r="D17" s="275" t="s">
        <v>329</v>
      </c>
      <c r="E17" s="209" t="s">
        <v>282</v>
      </c>
      <c r="F17" s="276">
        <v>10000</v>
      </c>
    </row>
    <row r="18" spans="1:6" ht="13.5">
      <c r="A18" s="273">
        <v>3</v>
      </c>
      <c r="B18" s="274">
        <v>199130</v>
      </c>
      <c r="C18" s="210">
        <v>41366</v>
      </c>
      <c r="D18" s="275" t="s">
        <v>367</v>
      </c>
      <c r="E18" s="209" t="s">
        <v>282</v>
      </c>
      <c r="F18" s="276">
        <v>1980</v>
      </c>
    </row>
    <row r="19" spans="1:6" ht="13.5">
      <c r="A19" s="285">
        <v>4</v>
      </c>
      <c r="B19" s="274" t="s">
        <v>262</v>
      </c>
      <c r="C19" s="210">
        <v>41366</v>
      </c>
      <c r="D19" s="275" t="s">
        <v>254</v>
      </c>
      <c r="E19" s="209" t="s">
        <v>282</v>
      </c>
      <c r="F19" s="276">
        <v>1830</v>
      </c>
    </row>
    <row r="20" spans="1:6" ht="13.5">
      <c r="A20" s="273">
        <v>5</v>
      </c>
      <c r="B20" s="274" t="s">
        <v>262</v>
      </c>
      <c r="C20" s="210">
        <v>41367</v>
      </c>
      <c r="D20" s="275" t="s">
        <v>324</v>
      </c>
      <c r="E20" s="209" t="s">
        <v>282</v>
      </c>
      <c r="F20" s="276">
        <v>1220</v>
      </c>
    </row>
    <row r="21" spans="1:6" ht="13.5">
      <c r="A21" s="285">
        <v>6</v>
      </c>
      <c r="B21" s="274">
        <v>368460</v>
      </c>
      <c r="C21" s="277">
        <v>41369</v>
      </c>
      <c r="D21" s="278" t="s">
        <v>331</v>
      </c>
      <c r="E21" s="209" t="s">
        <v>282</v>
      </c>
      <c r="F21" s="276">
        <v>6000</v>
      </c>
    </row>
    <row r="22" spans="1:6" ht="13.5">
      <c r="A22" s="273">
        <v>7</v>
      </c>
      <c r="B22" s="274">
        <v>5262</v>
      </c>
      <c r="C22" s="210">
        <v>41367</v>
      </c>
      <c r="D22" s="275" t="s">
        <v>315</v>
      </c>
      <c r="E22" s="209" t="s">
        <v>282</v>
      </c>
      <c r="F22" s="276">
        <v>980</v>
      </c>
    </row>
    <row r="23" spans="1:6" ht="13.5">
      <c r="A23" s="285">
        <v>8</v>
      </c>
      <c r="B23" s="274">
        <v>345127</v>
      </c>
      <c r="C23" s="210">
        <v>41278</v>
      </c>
      <c r="D23" s="275" t="s">
        <v>330</v>
      </c>
      <c r="E23" s="209" t="s">
        <v>282</v>
      </c>
      <c r="F23" s="276">
        <v>3490</v>
      </c>
    </row>
    <row r="24" spans="1:6" ht="13.5">
      <c r="A24" s="273">
        <v>9</v>
      </c>
      <c r="B24" s="274" t="s">
        <v>314</v>
      </c>
      <c r="C24" s="210">
        <v>41368</v>
      </c>
      <c r="D24" s="275" t="s">
        <v>368</v>
      </c>
      <c r="E24" s="209" t="s">
        <v>282</v>
      </c>
      <c r="F24" s="276">
        <v>4500</v>
      </c>
    </row>
    <row r="25" spans="1:6" ht="13.5">
      <c r="A25" s="285">
        <v>10</v>
      </c>
      <c r="B25" s="274" t="s">
        <v>314</v>
      </c>
      <c r="C25" s="210">
        <v>41368</v>
      </c>
      <c r="D25" s="275" t="s">
        <v>328</v>
      </c>
      <c r="E25" s="209" t="s">
        <v>282</v>
      </c>
      <c r="F25" s="276">
        <v>3210</v>
      </c>
    </row>
    <row r="26" spans="1:6" ht="13.5">
      <c r="A26" s="273">
        <v>11</v>
      </c>
      <c r="B26" s="274" t="s">
        <v>314</v>
      </c>
      <c r="C26" s="210">
        <v>41369</v>
      </c>
      <c r="D26" s="275" t="s">
        <v>324</v>
      </c>
      <c r="E26" s="209" t="s">
        <v>282</v>
      </c>
      <c r="F26" s="276">
        <v>1220</v>
      </c>
    </row>
    <row r="27" spans="1:6" ht="13.5">
      <c r="A27" s="285">
        <v>12</v>
      </c>
      <c r="B27" s="274">
        <v>14553</v>
      </c>
      <c r="C27" s="210">
        <v>41369</v>
      </c>
      <c r="D27" s="275" t="s">
        <v>313</v>
      </c>
      <c r="E27" s="209" t="s">
        <v>282</v>
      </c>
      <c r="F27" s="276">
        <v>2100</v>
      </c>
    </row>
    <row r="28" spans="1:6" ht="13.5">
      <c r="A28" s="273">
        <v>13</v>
      </c>
      <c r="B28" s="274">
        <v>64843</v>
      </c>
      <c r="C28" s="277">
        <v>41369</v>
      </c>
      <c r="D28" s="278" t="s">
        <v>342</v>
      </c>
      <c r="E28" s="209" t="s">
        <v>282</v>
      </c>
      <c r="F28" s="276">
        <v>8200</v>
      </c>
    </row>
    <row r="29" spans="1:6" ht="13.5">
      <c r="A29" s="285">
        <v>14</v>
      </c>
      <c r="B29" s="274">
        <v>112390</v>
      </c>
      <c r="C29" s="210">
        <v>41369</v>
      </c>
      <c r="D29" s="275" t="s">
        <v>252</v>
      </c>
      <c r="E29" s="209" t="s">
        <v>282</v>
      </c>
      <c r="F29" s="276">
        <v>750</v>
      </c>
    </row>
    <row r="30" spans="1:6" ht="13.5">
      <c r="A30" s="273">
        <v>15</v>
      </c>
      <c r="B30" s="274">
        <v>12337</v>
      </c>
      <c r="C30" s="210">
        <v>41371</v>
      </c>
      <c r="D30" s="275" t="s">
        <v>313</v>
      </c>
      <c r="E30" s="209" t="s">
        <v>282</v>
      </c>
      <c r="F30" s="276">
        <v>6000</v>
      </c>
    </row>
    <row r="31" spans="1:6" ht="13.5">
      <c r="A31" s="285">
        <v>16</v>
      </c>
      <c r="B31" s="274">
        <v>228607981</v>
      </c>
      <c r="C31" s="210">
        <v>41373</v>
      </c>
      <c r="D31" s="275" t="s">
        <v>188</v>
      </c>
      <c r="E31" s="209" t="s">
        <v>282</v>
      </c>
      <c r="F31" s="276">
        <v>2262</v>
      </c>
    </row>
    <row r="32" spans="1:6" ht="13.5">
      <c r="A32" s="273">
        <v>17</v>
      </c>
      <c r="B32" s="274">
        <v>72629</v>
      </c>
      <c r="C32" s="210">
        <v>41373</v>
      </c>
      <c r="D32" s="275" t="s">
        <v>334</v>
      </c>
      <c r="E32" s="209" t="s">
        <v>282</v>
      </c>
      <c r="F32" s="276">
        <v>2600</v>
      </c>
    </row>
    <row r="33" spans="1:6" ht="13.5">
      <c r="A33" s="285">
        <v>18</v>
      </c>
      <c r="B33" s="274">
        <v>944912</v>
      </c>
      <c r="C33" s="210">
        <v>41374</v>
      </c>
      <c r="D33" s="275" t="s">
        <v>242</v>
      </c>
      <c r="E33" s="209" t="s">
        <v>282</v>
      </c>
      <c r="F33" s="276">
        <v>2000</v>
      </c>
    </row>
    <row r="34" spans="1:6" ht="13.5">
      <c r="A34" s="273">
        <v>19</v>
      </c>
      <c r="B34" s="274" t="s">
        <v>314</v>
      </c>
      <c r="C34" s="210">
        <v>41374</v>
      </c>
      <c r="D34" s="275" t="s">
        <v>254</v>
      </c>
      <c r="E34" s="209" t="s">
        <v>282</v>
      </c>
      <c r="F34" s="276">
        <v>3050</v>
      </c>
    </row>
    <row r="35" spans="1:6" ht="13.5">
      <c r="A35" s="285">
        <v>20</v>
      </c>
      <c r="B35" s="274">
        <v>9749758</v>
      </c>
      <c r="C35" s="210">
        <v>41374</v>
      </c>
      <c r="D35" s="275" t="s">
        <v>338</v>
      </c>
      <c r="E35" s="209" t="s">
        <v>282</v>
      </c>
      <c r="F35" s="276">
        <v>1210</v>
      </c>
    </row>
    <row r="36" spans="1:6" ht="13.5">
      <c r="A36" s="273">
        <v>21</v>
      </c>
      <c r="B36" s="274">
        <v>690621</v>
      </c>
      <c r="C36" s="210">
        <v>41374</v>
      </c>
      <c r="D36" s="275" t="s">
        <v>336</v>
      </c>
      <c r="E36" s="209" t="s">
        <v>282</v>
      </c>
      <c r="F36" s="276">
        <v>1760</v>
      </c>
    </row>
    <row r="37" spans="1:6" ht="13.5">
      <c r="A37" s="285">
        <v>22</v>
      </c>
      <c r="B37" s="274">
        <v>106266</v>
      </c>
      <c r="C37" s="210">
        <v>41374</v>
      </c>
      <c r="D37" s="275" t="s">
        <v>337</v>
      </c>
      <c r="E37" s="209" t="s">
        <v>282</v>
      </c>
      <c r="F37" s="276">
        <v>550</v>
      </c>
    </row>
    <row r="38" spans="1:6" ht="13.5">
      <c r="A38" s="273">
        <v>23</v>
      </c>
      <c r="B38" s="274">
        <v>346549</v>
      </c>
      <c r="C38" s="210">
        <v>41376</v>
      </c>
      <c r="D38" s="275" t="s">
        <v>270</v>
      </c>
      <c r="E38" s="209" t="s">
        <v>282</v>
      </c>
      <c r="F38" s="276">
        <v>3000</v>
      </c>
    </row>
    <row r="39" spans="1:6" ht="13.5">
      <c r="A39" s="285">
        <v>24</v>
      </c>
      <c r="B39" s="274">
        <v>72731</v>
      </c>
      <c r="C39" s="210">
        <v>41376</v>
      </c>
      <c r="D39" s="275" t="s">
        <v>334</v>
      </c>
      <c r="E39" s="209" t="s">
        <v>282</v>
      </c>
      <c r="F39" s="276">
        <v>840</v>
      </c>
    </row>
    <row r="40" spans="1:6" ht="13.5">
      <c r="A40" s="273">
        <v>25</v>
      </c>
      <c r="B40" s="274">
        <v>160171</v>
      </c>
      <c r="C40" s="210">
        <v>41378</v>
      </c>
      <c r="D40" s="275" t="s">
        <v>352</v>
      </c>
      <c r="E40" s="209" t="s">
        <v>282</v>
      </c>
      <c r="F40" s="276">
        <v>6000</v>
      </c>
    </row>
    <row r="41" spans="1:6" ht="13.5">
      <c r="A41" s="285">
        <v>26</v>
      </c>
      <c r="B41" s="274">
        <v>244352</v>
      </c>
      <c r="C41" s="210">
        <v>41377</v>
      </c>
      <c r="D41" s="275" t="s">
        <v>345</v>
      </c>
      <c r="E41" s="209" t="s">
        <v>282</v>
      </c>
      <c r="F41" s="276">
        <v>3000</v>
      </c>
    </row>
    <row r="42" spans="1:6" ht="13.5">
      <c r="A42" s="273">
        <v>27</v>
      </c>
      <c r="B42" s="274">
        <v>112901</v>
      </c>
      <c r="C42" s="210">
        <v>41377</v>
      </c>
      <c r="D42" s="275" t="s">
        <v>252</v>
      </c>
      <c r="E42" s="209" t="s">
        <v>282</v>
      </c>
      <c r="F42" s="276">
        <v>800</v>
      </c>
    </row>
    <row r="43" spans="1:6" ht="13.5">
      <c r="A43" s="285">
        <v>28</v>
      </c>
      <c r="B43" s="274">
        <v>112902</v>
      </c>
      <c r="C43" s="210">
        <v>41377</v>
      </c>
      <c r="D43" s="275" t="s">
        <v>252</v>
      </c>
      <c r="E43" s="209" t="s">
        <v>282</v>
      </c>
      <c r="F43" s="276">
        <v>2300</v>
      </c>
    </row>
    <row r="44" spans="1:6" ht="13.5">
      <c r="A44" s="273">
        <v>29</v>
      </c>
      <c r="B44" s="274" t="s">
        <v>314</v>
      </c>
      <c r="C44" s="210">
        <v>41379</v>
      </c>
      <c r="D44" s="275" t="s">
        <v>324</v>
      </c>
      <c r="E44" s="209" t="s">
        <v>282</v>
      </c>
      <c r="F44" s="276">
        <v>1220</v>
      </c>
    </row>
    <row r="45" spans="1:6" ht="13.5">
      <c r="A45" s="285">
        <v>30</v>
      </c>
      <c r="B45" s="274" t="s">
        <v>314</v>
      </c>
      <c r="C45" s="210">
        <v>41379</v>
      </c>
      <c r="D45" s="275" t="s">
        <v>369</v>
      </c>
      <c r="E45" s="209" t="s">
        <v>282</v>
      </c>
      <c r="F45" s="276">
        <v>1220</v>
      </c>
    </row>
    <row r="46" spans="1:6" ht="13.5">
      <c r="A46" s="273">
        <v>31</v>
      </c>
      <c r="B46" s="274" t="s">
        <v>314</v>
      </c>
      <c r="C46" s="210">
        <v>41386</v>
      </c>
      <c r="D46" s="275" t="s">
        <v>365</v>
      </c>
      <c r="E46" s="209" t="s">
        <v>282</v>
      </c>
      <c r="F46" s="276">
        <v>840</v>
      </c>
    </row>
    <row r="47" spans="1:6" ht="13.5">
      <c r="A47" s="285">
        <v>32</v>
      </c>
      <c r="B47" s="274" t="s">
        <v>314</v>
      </c>
      <c r="C47" s="210">
        <v>41380</v>
      </c>
      <c r="D47" s="275" t="s">
        <v>353</v>
      </c>
      <c r="E47" s="209" t="s">
        <v>282</v>
      </c>
      <c r="F47" s="276">
        <v>2440</v>
      </c>
    </row>
    <row r="48" spans="1:6" ht="13.5">
      <c r="A48" s="273">
        <v>33</v>
      </c>
      <c r="B48" s="274">
        <v>103920</v>
      </c>
      <c r="C48" s="210">
        <v>41372</v>
      </c>
      <c r="D48" s="275" t="s">
        <v>333</v>
      </c>
      <c r="E48" s="209" t="s">
        <v>282</v>
      </c>
      <c r="F48" s="276">
        <v>600</v>
      </c>
    </row>
    <row r="49" spans="1:6" ht="13.5">
      <c r="A49" s="285">
        <v>34</v>
      </c>
      <c r="B49" s="274">
        <v>67449</v>
      </c>
      <c r="C49" s="210">
        <v>41373</v>
      </c>
      <c r="D49" s="275" t="s">
        <v>370</v>
      </c>
      <c r="E49" s="209" t="s">
        <v>282</v>
      </c>
      <c r="F49" s="276">
        <v>2000</v>
      </c>
    </row>
    <row r="50" spans="1:6" ht="13.5">
      <c r="A50" s="273">
        <v>35</v>
      </c>
      <c r="B50" s="274">
        <v>101233</v>
      </c>
      <c r="C50" s="210">
        <v>41380</v>
      </c>
      <c r="D50" s="275" t="s">
        <v>356</v>
      </c>
      <c r="E50" s="209" t="s">
        <v>282</v>
      </c>
      <c r="F50" s="276">
        <v>5000</v>
      </c>
    </row>
    <row r="51" spans="1:6" ht="13.5">
      <c r="A51" s="285">
        <v>36</v>
      </c>
      <c r="B51" s="274">
        <v>485873</v>
      </c>
      <c r="C51" s="210">
        <v>41380</v>
      </c>
      <c r="D51" s="275" t="s">
        <v>300</v>
      </c>
      <c r="E51" s="209" t="s">
        <v>282</v>
      </c>
      <c r="F51" s="276">
        <v>2790</v>
      </c>
    </row>
    <row r="52" spans="1:6" ht="13.5">
      <c r="A52" s="273">
        <v>37</v>
      </c>
      <c r="B52" s="274">
        <v>275647</v>
      </c>
      <c r="C52" s="210">
        <v>41380</v>
      </c>
      <c r="D52" s="275" t="s">
        <v>291</v>
      </c>
      <c r="E52" s="209" t="s">
        <v>282</v>
      </c>
      <c r="F52" s="276">
        <v>2590</v>
      </c>
    </row>
    <row r="53" spans="1:6" ht="13.5">
      <c r="A53" s="285">
        <v>38</v>
      </c>
      <c r="B53" s="274">
        <v>5399</v>
      </c>
      <c r="C53" s="210">
        <v>41381</v>
      </c>
      <c r="D53" s="275" t="s">
        <v>364</v>
      </c>
      <c r="E53" s="209" t="s">
        <v>282</v>
      </c>
      <c r="F53" s="276">
        <v>3000</v>
      </c>
    </row>
    <row r="54" spans="1:6" ht="13.5">
      <c r="A54" s="273">
        <v>39</v>
      </c>
      <c r="B54" s="274">
        <v>44571</v>
      </c>
      <c r="C54" s="210">
        <v>41381</v>
      </c>
      <c r="D54" s="275" t="s">
        <v>360</v>
      </c>
      <c r="E54" s="209" t="s">
        <v>282</v>
      </c>
      <c r="F54" s="276">
        <v>3200</v>
      </c>
    </row>
    <row r="55" spans="1:6" ht="13.5">
      <c r="A55" s="285">
        <v>40</v>
      </c>
      <c r="B55" s="274">
        <v>62716</v>
      </c>
      <c r="C55" s="210">
        <v>41381</v>
      </c>
      <c r="D55" s="275" t="s">
        <v>266</v>
      </c>
      <c r="E55" s="209" t="s">
        <v>282</v>
      </c>
      <c r="F55" s="276">
        <v>3000</v>
      </c>
    </row>
    <row r="56" spans="1:6" ht="13.5">
      <c r="A56" s="273">
        <v>41</v>
      </c>
      <c r="B56" s="274">
        <v>62717</v>
      </c>
      <c r="C56" s="210">
        <v>41381</v>
      </c>
      <c r="D56" s="275" t="s">
        <v>266</v>
      </c>
      <c r="E56" s="209" t="s">
        <v>282</v>
      </c>
      <c r="F56" s="276">
        <v>3000</v>
      </c>
    </row>
    <row r="57" spans="1:6" ht="13.5">
      <c r="A57" s="285">
        <v>42</v>
      </c>
      <c r="B57" s="274">
        <v>604813</v>
      </c>
      <c r="C57" s="210">
        <v>41381</v>
      </c>
      <c r="D57" s="275" t="s">
        <v>357</v>
      </c>
      <c r="E57" s="209" t="s">
        <v>282</v>
      </c>
      <c r="F57" s="276">
        <v>4790</v>
      </c>
    </row>
    <row r="58" spans="1:6" ht="13.5">
      <c r="A58" s="273">
        <v>43</v>
      </c>
      <c r="B58" s="274">
        <v>132347</v>
      </c>
      <c r="C58" s="210">
        <v>41381</v>
      </c>
      <c r="D58" s="275" t="s">
        <v>237</v>
      </c>
      <c r="E58" s="209" t="s">
        <v>282</v>
      </c>
      <c r="F58" s="276">
        <v>6000</v>
      </c>
    </row>
    <row r="59" spans="1:6" ht="13.5">
      <c r="A59" s="285">
        <v>44</v>
      </c>
      <c r="B59" s="274">
        <v>12041</v>
      </c>
      <c r="C59" s="210">
        <v>41381</v>
      </c>
      <c r="D59" s="275" t="s">
        <v>358</v>
      </c>
      <c r="E59" s="209" t="s">
        <v>282</v>
      </c>
      <c r="F59" s="276">
        <v>800</v>
      </c>
    </row>
    <row r="60" spans="1:6" ht="13.5">
      <c r="A60" s="273">
        <v>45</v>
      </c>
      <c r="B60" s="274">
        <v>12061</v>
      </c>
      <c r="C60" s="210">
        <v>41381</v>
      </c>
      <c r="D60" s="275" t="s">
        <v>358</v>
      </c>
      <c r="E60" s="209" t="s">
        <v>282</v>
      </c>
      <c r="F60" s="276">
        <v>800</v>
      </c>
    </row>
    <row r="61" spans="1:6" ht="13.5">
      <c r="A61" s="285">
        <v>46</v>
      </c>
      <c r="B61" s="274">
        <v>132100</v>
      </c>
      <c r="C61" s="210">
        <v>41382</v>
      </c>
      <c r="D61" s="275" t="s">
        <v>363</v>
      </c>
      <c r="E61" s="209" t="s">
        <v>282</v>
      </c>
      <c r="F61" s="276">
        <v>1200</v>
      </c>
    </row>
    <row r="62" spans="1:6" ht="13.5">
      <c r="A62" s="273">
        <v>47</v>
      </c>
      <c r="B62" s="274">
        <v>5853</v>
      </c>
      <c r="C62" s="210">
        <v>41382</v>
      </c>
      <c r="D62" s="275" t="s">
        <v>362</v>
      </c>
      <c r="E62" s="209" t="s">
        <v>282</v>
      </c>
      <c r="F62" s="276">
        <v>1160</v>
      </c>
    </row>
    <row r="63" spans="1:6" ht="13.5">
      <c r="A63" s="285">
        <v>48</v>
      </c>
      <c r="B63" s="274">
        <v>376594523</v>
      </c>
      <c r="C63" s="210">
        <v>41384</v>
      </c>
      <c r="D63" s="275" t="s">
        <v>361</v>
      </c>
      <c r="E63" s="209" t="s">
        <v>282</v>
      </c>
      <c r="F63" s="276">
        <v>6046</v>
      </c>
    </row>
    <row r="64" spans="1:6" ht="13.5">
      <c r="A64" s="273">
        <v>49</v>
      </c>
      <c r="B64" s="274">
        <v>113401</v>
      </c>
      <c r="C64" s="210">
        <v>41384</v>
      </c>
      <c r="D64" s="275" t="s">
        <v>252</v>
      </c>
      <c r="E64" s="209" t="s">
        <v>282</v>
      </c>
      <c r="F64" s="276">
        <v>3000</v>
      </c>
    </row>
    <row r="65" spans="1:6" ht="13.5">
      <c r="A65" s="285">
        <v>50</v>
      </c>
      <c r="B65" s="274">
        <v>113426</v>
      </c>
      <c r="C65" s="210">
        <v>41384</v>
      </c>
      <c r="D65" s="275" t="s">
        <v>252</v>
      </c>
      <c r="E65" s="209" t="s">
        <v>282</v>
      </c>
      <c r="F65" s="276">
        <v>3000</v>
      </c>
    </row>
    <row r="66" spans="1:6" ht="13.5">
      <c r="A66" s="273">
        <v>51</v>
      </c>
      <c r="B66" s="274">
        <v>230255781</v>
      </c>
      <c r="C66" s="210">
        <v>41386</v>
      </c>
      <c r="D66" s="275" t="s">
        <v>188</v>
      </c>
      <c r="E66" s="209" t="s">
        <v>282</v>
      </c>
      <c r="F66" s="276">
        <v>3190</v>
      </c>
    </row>
    <row r="67" spans="1:6" ht="14.25" thickBot="1">
      <c r="A67" s="309">
        <v>52</v>
      </c>
      <c r="B67" s="310">
        <v>60983</v>
      </c>
      <c r="C67" s="256">
        <v>41386</v>
      </c>
      <c r="D67" s="311" t="s">
        <v>371</v>
      </c>
      <c r="E67" s="255" t="s">
        <v>282</v>
      </c>
      <c r="F67" s="312">
        <v>1360</v>
      </c>
    </row>
    <row r="68" spans="1:6" ht="13.5">
      <c r="A68" s="154"/>
      <c r="B68" s="279"/>
      <c r="C68" s="251"/>
      <c r="D68" s="148"/>
      <c r="E68" s="154"/>
      <c r="F68" s="280"/>
    </row>
    <row r="69" spans="1:6" ht="13.5">
      <c r="A69" s="154"/>
      <c r="B69" s="279"/>
      <c r="C69" s="251"/>
      <c r="D69" s="148"/>
      <c r="E69" s="154"/>
      <c r="F69" s="280"/>
    </row>
    <row r="70" spans="1:6" ht="13.5">
      <c r="A70" s="154"/>
      <c r="B70" s="279"/>
      <c r="C70" s="251"/>
      <c r="D70" s="148"/>
      <c r="E70" s="154"/>
      <c r="F70" s="280"/>
    </row>
    <row r="71" spans="1:6" ht="13.5">
      <c r="A71" s="154"/>
      <c r="B71" s="279"/>
      <c r="C71" s="251"/>
      <c r="D71" s="148"/>
      <c r="E71" s="154"/>
      <c r="F71" s="280"/>
    </row>
    <row r="72" spans="1:6" ht="13.5">
      <c r="A72" s="154"/>
      <c r="B72" s="279"/>
      <c r="C72" s="251"/>
      <c r="D72" s="148"/>
      <c r="E72" s="154"/>
      <c r="F72" s="280"/>
    </row>
    <row r="73" spans="1:6" ht="13.5">
      <c r="A73" s="154"/>
      <c r="B73" s="279"/>
      <c r="C73" s="251"/>
      <c r="D73" s="148"/>
      <c r="E73" s="154"/>
      <c r="F73" s="280"/>
    </row>
    <row r="74" spans="1:6" ht="13.5">
      <c r="A74" s="154"/>
      <c r="B74" s="279"/>
      <c r="C74" s="251"/>
      <c r="D74" s="148"/>
      <c r="E74" s="154"/>
      <c r="F74" s="280"/>
    </row>
    <row r="75" spans="1:6" ht="14.25" thickBot="1">
      <c r="A75" s="154"/>
      <c r="B75" s="279"/>
      <c r="C75" s="251"/>
      <c r="D75" s="148"/>
      <c r="E75" s="154"/>
      <c r="F75" s="280"/>
    </row>
    <row r="76" spans="1:6" ht="12.75">
      <c r="A76" s="150" t="s">
        <v>309</v>
      </c>
      <c r="B76" s="149" t="s">
        <v>165</v>
      </c>
      <c r="C76" s="149" t="s">
        <v>0</v>
      </c>
      <c r="D76" s="269" t="s">
        <v>310</v>
      </c>
      <c r="E76" s="270" t="s">
        <v>311</v>
      </c>
      <c r="F76" s="271"/>
    </row>
    <row r="77" spans="1:6" ht="13.5" thickBot="1">
      <c r="A77" s="208" t="s">
        <v>312</v>
      </c>
      <c r="B77" s="223" t="s">
        <v>168</v>
      </c>
      <c r="C77" s="223"/>
      <c r="D77" s="291"/>
      <c r="E77" s="208"/>
      <c r="F77" s="292"/>
    </row>
    <row r="78" spans="1:6" ht="13.5">
      <c r="A78" s="273">
        <v>53</v>
      </c>
      <c r="B78" s="274" t="s">
        <v>314</v>
      </c>
      <c r="C78" s="210">
        <v>41387</v>
      </c>
      <c r="D78" s="275" t="s">
        <v>258</v>
      </c>
      <c r="E78" s="209" t="s">
        <v>282</v>
      </c>
      <c r="F78" s="276">
        <v>3000</v>
      </c>
    </row>
    <row r="79" spans="1:6" ht="13.5">
      <c r="A79" s="285">
        <v>54</v>
      </c>
      <c r="B79" s="274">
        <v>148388</v>
      </c>
      <c r="C79" s="210">
        <v>41387</v>
      </c>
      <c r="D79" s="275" t="s">
        <v>241</v>
      </c>
      <c r="E79" s="209" t="s">
        <v>282</v>
      </c>
      <c r="F79" s="276">
        <v>600</v>
      </c>
    </row>
    <row r="80" spans="1:6" ht="13.5">
      <c r="A80" s="273">
        <v>55</v>
      </c>
      <c r="B80" s="274">
        <v>22740923</v>
      </c>
      <c r="C80" s="210">
        <v>41387</v>
      </c>
      <c r="D80" s="275" t="s">
        <v>373</v>
      </c>
      <c r="E80" s="209" t="s">
        <v>282</v>
      </c>
      <c r="F80" s="276">
        <v>1780</v>
      </c>
    </row>
    <row r="81" spans="1:6" ht="13.5">
      <c r="A81" s="285">
        <v>56</v>
      </c>
      <c r="B81" s="274">
        <v>69515</v>
      </c>
      <c r="C81" s="210">
        <v>41387</v>
      </c>
      <c r="D81" s="275" t="s">
        <v>377</v>
      </c>
      <c r="E81" s="209" t="s">
        <v>282</v>
      </c>
      <c r="F81" s="276">
        <v>3600</v>
      </c>
    </row>
    <row r="82" spans="1:6" ht="13.5">
      <c r="A82" s="273">
        <v>57</v>
      </c>
      <c r="B82" s="274">
        <v>5691</v>
      </c>
      <c r="C82" s="210">
        <v>41388</v>
      </c>
      <c r="D82" s="275" t="s">
        <v>315</v>
      </c>
      <c r="E82" s="209" t="s">
        <v>282</v>
      </c>
      <c r="F82" s="276">
        <v>890</v>
      </c>
    </row>
    <row r="83" spans="1:6" ht="13.5">
      <c r="A83" s="285">
        <v>58</v>
      </c>
      <c r="B83" s="274">
        <v>586549</v>
      </c>
      <c r="C83" s="210">
        <v>41387</v>
      </c>
      <c r="D83" s="275" t="s">
        <v>330</v>
      </c>
      <c r="E83" s="209" t="s">
        <v>282</v>
      </c>
      <c r="F83" s="276">
        <v>4027</v>
      </c>
    </row>
    <row r="84" spans="1:6" ht="13.5">
      <c r="A84" s="273">
        <v>59</v>
      </c>
      <c r="B84" s="274" t="s">
        <v>314</v>
      </c>
      <c r="C84" s="210">
        <v>41390</v>
      </c>
      <c r="D84" s="275" t="s">
        <v>378</v>
      </c>
      <c r="E84" s="209" t="s">
        <v>282</v>
      </c>
      <c r="F84" s="276">
        <v>4540</v>
      </c>
    </row>
    <row r="85" spans="1:6" ht="13.5">
      <c r="A85" s="285">
        <v>60</v>
      </c>
      <c r="B85" s="274" t="s">
        <v>314</v>
      </c>
      <c r="C85" s="210">
        <v>41390</v>
      </c>
      <c r="D85" s="275" t="s">
        <v>379</v>
      </c>
      <c r="E85" s="209" t="s">
        <v>282</v>
      </c>
      <c r="F85" s="276">
        <v>1220</v>
      </c>
    </row>
    <row r="86" spans="1:6" ht="13.5">
      <c r="A86" s="285">
        <v>61</v>
      </c>
      <c r="B86" s="300">
        <v>25</v>
      </c>
      <c r="C86" s="232">
        <v>41390</v>
      </c>
      <c r="D86" s="301" t="s">
        <v>387</v>
      </c>
      <c r="E86" s="209" t="s">
        <v>282</v>
      </c>
      <c r="F86" s="302">
        <v>390</v>
      </c>
    </row>
    <row r="87" spans="1:6" ht="13.5">
      <c r="A87" s="285">
        <v>62</v>
      </c>
      <c r="B87" s="300">
        <v>2115310</v>
      </c>
      <c r="C87" s="232">
        <v>41390</v>
      </c>
      <c r="D87" s="301" t="s">
        <v>388</v>
      </c>
      <c r="E87" s="209" t="s">
        <v>282</v>
      </c>
      <c r="F87" s="302">
        <v>950</v>
      </c>
    </row>
    <row r="88" spans="1:6" ht="13.5">
      <c r="A88" s="285">
        <v>63</v>
      </c>
      <c r="B88" s="300">
        <v>149173</v>
      </c>
      <c r="C88" s="232">
        <v>41390</v>
      </c>
      <c r="D88" s="301" t="s">
        <v>241</v>
      </c>
      <c r="E88" s="209" t="s">
        <v>282</v>
      </c>
      <c r="F88" s="302">
        <v>1690</v>
      </c>
    </row>
    <row r="89" spans="1:6" ht="13.5">
      <c r="A89" s="285">
        <v>64</v>
      </c>
      <c r="B89" s="300">
        <v>278147</v>
      </c>
      <c r="C89" s="232">
        <v>41390</v>
      </c>
      <c r="D89" s="301" t="s">
        <v>291</v>
      </c>
      <c r="E89" s="209" t="s">
        <v>282</v>
      </c>
      <c r="F89" s="302">
        <v>2700</v>
      </c>
    </row>
    <row r="90" spans="1:6" ht="13.5">
      <c r="A90" s="285">
        <v>65</v>
      </c>
      <c r="B90" s="300">
        <v>66119</v>
      </c>
      <c r="C90" s="232">
        <v>41391</v>
      </c>
      <c r="D90" s="301" t="s">
        <v>390</v>
      </c>
      <c r="E90" s="209" t="s">
        <v>282</v>
      </c>
      <c r="F90" s="302">
        <v>6800</v>
      </c>
    </row>
    <row r="91" spans="1:6" ht="13.5">
      <c r="A91" s="285">
        <v>66</v>
      </c>
      <c r="B91" s="300">
        <v>624616</v>
      </c>
      <c r="C91" s="232">
        <v>41391</v>
      </c>
      <c r="D91" s="301" t="s">
        <v>330</v>
      </c>
      <c r="E91" s="209" t="s">
        <v>282</v>
      </c>
      <c r="F91" s="302">
        <v>6311</v>
      </c>
    </row>
    <row r="92" spans="1:6" ht="14.25" thickBot="1">
      <c r="A92" s="309">
        <v>67</v>
      </c>
      <c r="B92" s="310">
        <v>41716</v>
      </c>
      <c r="C92" s="256">
        <v>41390</v>
      </c>
      <c r="D92" s="311" t="s">
        <v>389</v>
      </c>
      <c r="E92" s="255" t="s">
        <v>282</v>
      </c>
      <c r="F92" s="312">
        <v>6000</v>
      </c>
    </row>
    <row r="93" spans="1:6" ht="14.25" thickBot="1">
      <c r="A93" s="154"/>
      <c r="B93" s="279"/>
      <c r="C93" s="251"/>
      <c r="D93" s="208" t="s">
        <v>349</v>
      </c>
      <c r="E93" s="307" t="s">
        <v>282</v>
      </c>
      <c r="F93" s="308">
        <f>SUM(F16:F92)</f>
        <v>188346</v>
      </c>
    </row>
    <row r="94" spans="1:6" ht="13.5">
      <c r="A94" s="154"/>
      <c r="B94" s="279"/>
      <c r="C94" s="251"/>
      <c r="D94" s="148"/>
      <c r="E94" s="154"/>
      <c r="F94" s="280"/>
    </row>
    <row r="95" spans="1:6" ht="12.75" customHeight="1">
      <c r="A95" s="272"/>
      <c r="B95" s="272"/>
      <c r="C95" s="281"/>
      <c r="D95" s="282"/>
      <c r="E95" s="272"/>
      <c r="F95" s="283"/>
    </row>
    <row r="96" spans="1:6" ht="12.75" customHeight="1">
      <c r="A96" s="284" t="s">
        <v>380</v>
      </c>
      <c r="B96" s="284"/>
      <c r="C96" s="281"/>
      <c r="D96" s="282"/>
      <c r="E96" s="272"/>
      <c r="F96" s="283"/>
    </row>
    <row r="97" spans="1:6" ht="12.75">
      <c r="A97" s="284"/>
      <c r="B97" s="284"/>
      <c r="C97" s="281"/>
      <c r="D97" s="282"/>
      <c r="E97" s="272"/>
      <c r="F97" s="283"/>
    </row>
    <row r="98" spans="1:6" ht="12.75">
      <c r="A98" s="284"/>
      <c r="B98" s="284"/>
      <c r="C98" s="281"/>
      <c r="D98" s="282"/>
      <c r="E98" s="272"/>
      <c r="F98" s="283"/>
    </row>
    <row r="99" spans="1:6" ht="12.75">
      <c r="A99" s="272"/>
      <c r="B99" s="272"/>
      <c r="C99" s="281"/>
      <c r="D99" s="282"/>
      <c r="E99" s="272"/>
      <c r="F99" s="283"/>
    </row>
    <row r="100" spans="1:6" ht="12.75">
      <c r="A100" s="272"/>
      <c r="B100" s="272"/>
      <c r="C100" s="281"/>
      <c r="D100" s="282"/>
      <c r="E100" s="272"/>
      <c r="F100" s="283"/>
    </row>
    <row r="101" spans="1:6" ht="12.75">
      <c r="A101" s="272"/>
      <c r="B101" s="272"/>
      <c r="C101" s="281"/>
      <c r="D101" s="282"/>
      <c r="E101" s="272"/>
      <c r="F101" s="283"/>
    </row>
    <row r="102" spans="1:6" ht="13.5">
      <c r="A102" s="139"/>
      <c r="B102" s="139"/>
      <c r="C102" s="140" t="s">
        <v>205</v>
      </c>
      <c r="E102" s="140" t="s">
        <v>275</v>
      </c>
      <c r="F102" s="139"/>
    </row>
    <row r="103" spans="1:6" ht="13.5">
      <c r="A103" s="140"/>
      <c r="B103" s="140"/>
      <c r="C103" s="140" t="s">
        <v>317</v>
      </c>
      <c r="E103" s="140" t="s">
        <v>316</v>
      </c>
      <c r="F103" s="140"/>
    </row>
    <row r="104" spans="1:6" ht="13.5">
      <c r="A104" s="140"/>
      <c r="B104" s="140"/>
      <c r="C104" s="140"/>
      <c r="D104" s="140"/>
      <c r="E104" s="140"/>
      <c r="F104" s="140"/>
    </row>
    <row r="105" spans="1:6" ht="13.5">
      <c r="A105" s="140"/>
      <c r="B105" s="140"/>
      <c r="C105" s="140"/>
      <c r="D105" s="140"/>
      <c r="E105" s="140"/>
      <c r="F105" s="140"/>
    </row>
    <row r="106" spans="1:6" ht="13.5">
      <c r="A106" s="140"/>
      <c r="B106" s="140"/>
      <c r="C106" s="140"/>
      <c r="D106" s="139"/>
      <c r="E106" s="140"/>
      <c r="F106" s="216"/>
    </row>
    <row r="107" spans="1:6" ht="13.5">
      <c r="A107" s="139"/>
      <c r="B107" s="139"/>
      <c r="C107" s="139"/>
      <c r="D107" s="139"/>
      <c r="E107" s="140"/>
      <c r="F107" s="139"/>
    </row>
    <row r="108" spans="1:6" ht="13.5">
      <c r="A108" s="139"/>
      <c r="C108" s="140" t="s">
        <v>176</v>
      </c>
      <c r="D108" s="139"/>
      <c r="E108" s="185" t="s">
        <v>207</v>
      </c>
      <c r="F108" s="139"/>
    </row>
    <row r="109" spans="1:6" ht="13.5">
      <c r="A109" s="139"/>
      <c r="C109" s="140" t="s">
        <v>208</v>
      </c>
      <c r="D109" s="139"/>
      <c r="E109" s="185" t="s">
        <v>394</v>
      </c>
      <c r="F109" s="139"/>
    </row>
    <row r="110" spans="1:6" ht="13.5">
      <c r="A110" s="139"/>
      <c r="C110" s="140" t="s">
        <v>395</v>
      </c>
      <c r="D110" s="139"/>
      <c r="E110" s="137"/>
      <c r="F110" s="139"/>
    </row>
    <row r="111" spans="1:6" ht="13.5">
      <c r="A111" s="139"/>
      <c r="B111" s="139"/>
      <c r="C111" s="139"/>
      <c r="D111" s="139"/>
      <c r="E111" s="139"/>
      <c r="F111" s="139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N166"/>
  <sheetViews>
    <sheetView zoomScalePageLayoutView="0" workbookViewId="0" topLeftCell="A37">
      <selection activeCell="G135" sqref="G135"/>
    </sheetView>
  </sheetViews>
  <sheetFormatPr defaultColWidth="11.421875" defaultRowHeight="12.75"/>
  <cols>
    <col min="1" max="1" width="1.28515625" style="0" customWidth="1"/>
    <col min="2" max="2" width="9.140625" style="185" customWidth="1"/>
    <col min="3" max="3" width="6.00390625" style="0" customWidth="1"/>
    <col min="4" max="4" width="17.421875" style="0" customWidth="1"/>
    <col min="5" max="5" width="16.00390625" style="0" customWidth="1"/>
    <col min="6" max="6" width="10.00390625" style="0" customWidth="1"/>
    <col min="7" max="7" width="10.140625" style="0" customWidth="1"/>
    <col min="8" max="8" width="13.421875" style="0" customWidth="1"/>
    <col min="9" max="9" width="9.57421875" style="0" customWidth="1"/>
    <col min="10" max="10" width="5.8515625" style="0" customWidth="1"/>
    <col min="11" max="11" width="11.7109375" style="0" bestFit="1" customWidth="1"/>
  </cols>
  <sheetData>
    <row r="1" ht="24" customHeight="1"/>
    <row r="2" spans="2:9" ht="38.25" customHeight="1">
      <c r="B2" s="186"/>
      <c r="C2" s="20" t="s">
        <v>8</v>
      </c>
      <c r="D2" s="606" t="s">
        <v>340</v>
      </c>
      <c r="E2" s="607"/>
      <c r="F2" s="20"/>
      <c r="G2" s="20"/>
      <c r="H2" s="15"/>
      <c r="I2" s="15"/>
    </row>
    <row r="3" spans="2:13" ht="23.25" thickBot="1">
      <c r="B3" s="37" t="s">
        <v>0</v>
      </c>
      <c r="C3" s="37" t="s">
        <v>7</v>
      </c>
      <c r="D3" s="37" t="s">
        <v>1</v>
      </c>
      <c r="E3" s="37" t="s">
        <v>2</v>
      </c>
      <c r="F3" s="37" t="s">
        <v>3</v>
      </c>
      <c r="G3" s="37" t="s">
        <v>5</v>
      </c>
      <c r="H3" s="37" t="s">
        <v>9</v>
      </c>
      <c r="I3" s="37" t="s">
        <v>4</v>
      </c>
      <c r="J3" s="89"/>
      <c r="K3" s="197" t="s">
        <v>230</v>
      </c>
      <c r="L3" s="2"/>
      <c r="M3" s="89" t="s">
        <v>376</v>
      </c>
    </row>
    <row r="4" spans="2:13" ht="12.75">
      <c r="B4" s="187"/>
      <c r="C4" s="37"/>
      <c r="D4" s="190" t="s">
        <v>13</v>
      </c>
      <c r="E4" s="37" t="s">
        <v>213</v>
      </c>
      <c r="F4" s="94">
        <v>0</v>
      </c>
      <c r="G4" s="26">
        <v>740</v>
      </c>
      <c r="H4" s="118"/>
      <c r="I4" s="118">
        <v>16701</v>
      </c>
      <c r="J4" s="89"/>
      <c r="K4" s="113"/>
      <c r="L4" s="2"/>
      <c r="M4" s="294"/>
    </row>
    <row r="5" spans="2:14" ht="12.75">
      <c r="B5" s="187"/>
      <c r="C5" s="17"/>
      <c r="D5" s="191" t="s">
        <v>322</v>
      </c>
      <c r="E5" s="194"/>
      <c r="F5" s="3"/>
      <c r="G5" s="26">
        <v>6000</v>
      </c>
      <c r="H5" s="33"/>
      <c r="I5" s="19">
        <f>(F5+I4)-SUM(G5:H5)</f>
        <v>10701</v>
      </c>
      <c r="K5" s="293">
        <v>35000</v>
      </c>
      <c r="L5" s="297" t="s">
        <v>267</v>
      </c>
      <c r="M5" s="295"/>
      <c r="N5" s="43"/>
    </row>
    <row r="6" spans="2:14" ht="12.75">
      <c r="B6" s="187"/>
      <c r="C6" s="17"/>
      <c r="D6" s="191" t="s">
        <v>318</v>
      </c>
      <c r="E6" s="194"/>
      <c r="F6" s="182"/>
      <c r="G6" s="26">
        <v>2800</v>
      </c>
      <c r="H6" s="182"/>
      <c r="I6" s="19">
        <f aca="true" t="shared" si="0" ref="I6:I71">(F6+I5)-SUM(G6:H6)</f>
        <v>7901</v>
      </c>
      <c r="K6" s="202"/>
      <c r="L6" s="207"/>
      <c r="M6" s="295"/>
      <c r="N6" s="43"/>
    </row>
    <row r="7" spans="2:14" ht="12.75">
      <c r="B7" s="187"/>
      <c r="C7" s="17"/>
      <c r="D7" s="199" t="s">
        <v>319</v>
      </c>
      <c r="E7" s="194"/>
      <c r="F7" s="182">
        <v>34400</v>
      </c>
      <c r="G7" s="26"/>
      <c r="H7" s="182"/>
      <c r="I7" s="19">
        <f t="shared" si="0"/>
        <v>42301</v>
      </c>
      <c r="K7" s="293">
        <v>35000</v>
      </c>
      <c r="L7" s="297" t="s">
        <v>267</v>
      </c>
      <c r="M7" s="295"/>
      <c r="N7" s="43"/>
    </row>
    <row r="8" spans="2:14" ht="12.75">
      <c r="B8" s="188"/>
      <c r="C8" s="31"/>
      <c r="D8" s="199" t="s">
        <v>320</v>
      </c>
      <c r="E8" s="194"/>
      <c r="F8" s="182">
        <v>29064</v>
      </c>
      <c r="G8" s="26"/>
      <c r="H8" s="182"/>
      <c r="I8" s="19">
        <f t="shared" si="0"/>
        <v>71365</v>
      </c>
      <c r="K8" s="202"/>
      <c r="L8" s="207"/>
      <c r="M8" s="295"/>
      <c r="N8" s="43"/>
    </row>
    <row r="9" spans="2:14" ht="12.75">
      <c r="B9" s="188"/>
      <c r="C9" s="31"/>
      <c r="D9" s="199" t="s">
        <v>321</v>
      </c>
      <c r="E9" s="194"/>
      <c r="F9" s="182">
        <v>195970</v>
      </c>
      <c r="G9" s="26"/>
      <c r="H9" s="182"/>
      <c r="I9" s="19">
        <f t="shared" si="0"/>
        <v>267335</v>
      </c>
      <c r="K9" s="303">
        <v>22190</v>
      </c>
      <c r="L9" s="305" t="s">
        <v>386</v>
      </c>
      <c r="M9" s="295"/>
      <c r="N9" s="43"/>
    </row>
    <row r="10" spans="2:14" ht="12.75">
      <c r="B10" s="188"/>
      <c r="C10" s="31"/>
      <c r="D10" s="199" t="s">
        <v>97</v>
      </c>
      <c r="E10" s="194"/>
      <c r="F10" s="3"/>
      <c r="G10" s="26">
        <v>713</v>
      </c>
      <c r="H10" s="182"/>
      <c r="I10" s="19">
        <f t="shared" si="0"/>
        <v>266622</v>
      </c>
      <c r="K10" s="202"/>
      <c r="L10" s="207"/>
      <c r="M10" s="295"/>
      <c r="N10" s="43"/>
    </row>
    <row r="11" spans="2:14" ht="12.75">
      <c r="B11" s="188"/>
      <c r="C11" s="31"/>
      <c r="D11" s="191" t="s">
        <v>231</v>
      </c>
      <c r="E11" s="194"/>
      <c r="F11" s="3"/>
      <c r="G11" s="26">
        <v>1830</v>
      </c>
      <c r="H11" s="205"/>
      <c r="I11" s="19">
        <f t="shared" si="0"/>
        <v>264792</v>
      </c>
      <c r="K11" s="202"/>
      <c r="L11" s="207"/>
      <c r="M11" s="295"/>
      <c r="N11" s="43"/>
    </row>
    <row r="12" spans="2:14" ht="12.75">
      <c r="B12" s="188"/>
      <c r="C12" s="31"/>
      <c r="D12" s="191" t="s">
        <v>221</v>
      </c>
      <c r="E12" s="194"/>
      <c r="F12" s="182"/>
      <c r="G12" s="62">
        <v>10000</v>
      </c>
      <c r="H12" s="182"/>
      <c r="I12" s="19">
        <f t="shared" si="0"/>
        <v>254792</v>
      </c>
      <c r="K12" s="303">
        <v>38300</v>
      </c>
      <c r="L12" s="304" t="s">
        <v>293</v>
      </c>
      <c r="M12" s="295"/>
      <c r="N12" s="43"/>
    </row>
    <row r="13" spans="2:14" ht="12.75">
      <c r="B13" s="188"/>
      <c r="C13" s="31"/>
      <c r="D13" s="191" t="s">
        <v>245</v>
      </c>
      <c r="E13" s="194"/>
      <c r="F13" s="182"/>
      <c r="G13" s="26">
        <v>2090</v>
      </c>
      <c r="H13" s="206"/>
      <c r="I13" s="19">
        <f t="shared" si="0"/>
        <v>252702</v>
      </c>
      <c r="K13" s="202">
        <v>25000</v>
      </c>
      <c r="L13" s="207" t="s">
        <v>385</v>
      </c>
      <c r="M13" s="295"/>
      <c r="N13" s="43"/>
    </row>
    <row r="14" spans="2:14" ht="12.75">
      <c r="B14" s="188"/>
      <c r="C14" s="31"/>
      <c r="D14" s="191" t="s">
        <v>13</v>
      </c>
      <c r="E14" s="194"/>
      <c r="F14" s="182">
        <v>53865</v>
      </c>
      <c r="G14" s="26"/>
      <c r="H14" s="182"/>
      <c r="I14" s="19">
        <f t="shared" si="0"/>
        <v>306567</v>
      </c>
      <c r="K14" s="202"/>
      <c r="L14" s="207"/>
      <c r="M14" s="295"/>
      <c r="N14" s="43"/>
    </row>
    <row r="15" spans="2:14" ht="12.75">
      <c r="B15" s="188"/>
      <c r="C15" s="31"/>
      <c r="D15" s="191" t="s">
        <v>323</v>
      </c>
      <c r="E15" s="194"/>
      <c r="F15" s="3"/>
      <c r="G15" s="26">
        <v>1980</v>
      </c>
      <c r="H15" s="182"/>
      <c r="I15" s="19">
        <f t="shared" si="0"/>
        <v>304587</v>
      </c>
      <c r="K15" s="303"/>
      <c r="L15" s="305" t="s">
        <v>382</v>
      </c>
      <c r="M15" s="295"/>
      <c r="N15" s="43"/>
    </row>
    <row r="16" spans="2:14" ht="12.75">
      <c r="B16" s="188"/>
      <c r="C16" s="31"/>
      <c r="D16" s="191" t="s">
        <v>231</v>
      </c>
      <c r="E16" s="194"/>
      <c r="F16" s="3"/>
      <c r="G16" s="26">
        <v>980</v>
      </c>
      <c r="H16" s="182"/>
      <c r="I16" s="19">
        <f t="shared" si="0"/>
        <v>303607</v>
      </c>
      <c r="K16" s="303">
        <v>26720</v>
      </c>
      <c r="L16" s="304" t="s">
        <v>375</v>
      </c>
      <c r="M16" s="295"/>
      <c r="N16" s="43"/>
    </row>
    <row r="17" spans="2:14" ht="13.5" thickBot="1">
      <c r="B17" s="188"/>
      <c r="C17" s="31"/>
      <c r="D17" s="191" t="s">
        <v>228</v>
      </c>
      <c r="E17" s="194"/>
      <c r="F17" s="182"/>
      <c r="G17" s="26">
        <v>1220</v>
      </c>
      <c r="H17" s="182"/>
      <c r="I17" s="19">
        <f t="shared" si="0"/>
        <v>302387</v>
      </c>
      <c r="K17" s="313">
        <v>20000</v>
      </c>
      <c r="L17" t="s">
        <v>295</v>
      </c>
      <c r="M17" s="296">
        <f>SUM(M5:M16)</f>
        <v>0</v>
      </c>
      <c r="N17" s="43"/>
    </row>
    <row r="18" spans="2:14" ht="12.75">
      <c r="B18" s="188"/>
      <c r="C18" s="31"/>
      <c r="D18" s="191" t="s">
        <v>325</v>
      </c>
      <c r="E18" s="194"/>
      <c r="F18" s="3"/>
      <c r="G18" s="26">
        <v>4500</v>
      </c>
      <c r="H18" s="182"/>
      <c r="I18" s="19">
        <f t="shared" si="0"/>
        <v>297887</v>
      </c>
      <c r="K18" s="313">
        <v>4000</v>
      </c>
      <c r="L18" t="s">
        <v>221</v>
      </c>
      <c r="M18" s="44"/>
      <c r="N18" s="43"/>
    </row>
    <row r="19" spans="2:14" ht="12.75">
      <c r="B19" s="188"/>
      <c r="C19" s="31"/>
      <c r="D19" s="191" t="s">
        <v>221</v>
      </c>
      <c r="E19" s="194"/>
      <c r="F19" s="3"/>
      <c r="G19" s="26">
        <v>13420</v>
      </c>
      <c r="H19" s="182"/>
      <c r="I19" s="19">
        <f t="shared" si="0"/>
        <v>284467</v>
      </c>
      <c r="K19" s="3"/>
      <c r="L19" s="207"/>
      <c r="M19" s="44"/>
      <c r="N19" s="43"/>
    </row>
    <row r="20" spans="2:14" ht="12.75">
      <c r="B20" s="188"/>
      <c r="C20" s="31"/>
      <c r="D20" s="191" t="s">
        <v>221</v>
      </c>
      <c r="E20" s="194"/>
      <c r="F20" s="3"/>
      <c r="G20" s="26">
        <v>6730</v>
      </c>
      <c r="H20" s="182"/>
      <c r="I20" s="19">
        <f t="shared" si="0"/>
        <v>277737</v>
      </c>
      <c r="K20" s="3"/>
      <c r="L20" s="207"/>
      <c r="M20" s="43"/>
      <c r="N20" s="43"/>
    </row>
    <row r="21" spans="2:14" ht="12.75">
      <c r="B21" s="188"/>
      <c r="C21" s="31"/>
      <c r="D21" s="191" t="s">
        <v>231</v>
      </c>
      <c r="E21" s="194"/>
      <c r="F21" s="3"/>
      <c r="G21" s="26">
        <v>3210</v>
      </c>
      <c r="H21" s="182"/>
      <c r="I21" s="19">
        <f t="shared" si="0"/>
        <v>274527</v>
      </c>
      <c r="K21" s="3"/>
      <c r="L21" s="207"/>
      <c r="M21" s="43"/>
      <c r="N21" s="43"/>
    </row>
    <row r="22" spans="2:14" ht="12.75">
      <c r="B22" s="188"/>
      <c r="C22" s="31"/>
      <c r="D22" s="191" t="s">
        <v>231</v>
      </c>
      <c r="E22" s="194"/>
      <c r="F22" s="3"/>
      <c r="G22" s="26">
        <v>6340</v>
      </c>
      <c r="H22" s="182"/>
      <c r="I22" s="19">
        <f t="shared" si="0"/>
        <v>268187</v>
      </c>
      <c r="K22" s="3"/>
      <c r="L22" s="207"/>
      <c r="M22" s="43"/>
      <c r="N22" s="43"/>
    </row>
    <row r="23" spans="2:14" ht="12.75">
      <c r="B23" s="188"/>
      <c r="C23" s="31"/>
      <c r="D23" s="191" t="s">
        <v>326</v>
      </c>
      <c r="E23" s="194"/>
      <c r="F23" s="3"/>
      <c r="G23" s="26">
        <v>6000</v>
      </c>
      <c r="H23" s="182"/>
      <c r="I23" s="19">
        <f t="shared" si="0"/>
        <v>262187</v>
      </c>
      <c r="K23" s="3"/>
      <c r="L23" s="207"/>
      <c r="M23" s="43"/>
      <c r="N23" s="43"/>
    </row>
    <row r="24" spans="2:14" ht="12.75">
      <c r="B24" s="188"/>
      <c r="C24" s="31"/>
      <c r="D24" s="191" t="s">
        <v>223</v>
      </c>
      <c r="E24" s="194"/>
      <c r="F24" s="3"/>
      <c r="G24" s="26">
        <v>6000</v>
      </c>
      <c r="H24" s="182"/>
      <c r="I24" s="19">
        <f t="shared" si="0"/>
        <v>256187</v>
      </c>
      <c r="K24" s="3"/>
      <c r="L24" s="207"/>
      <c r="M24" s="43"/>
      <c r="N24" s="43"/>
    </row>
    <row r="25" spans="2:14" ht="12.75">
      <c r="B25" s="188"/>
      <c r="C25" s="31"/>
      <c r="D25" s="191" t="s">
        <v>327</v>
      </c>
      <c r="E25" s="194"/>
      <c r="F25" s="3"/>
      <c r="G25" s="26">
        <v>10000</v>
      </c>
      <c r="H25" s="182"/>
      <c r="I25" s="19">
        <f t="shared" si="0"/>
        <v>246187</v>
      </c>
      <c r="K25" s="3"/>
      <c r="L25" s="207"/>
      <c r="M25" s="43"/>
      <c r="N25" s="43"/>
    </row>
    <row r="26" spans="2:14" ht="12.75">
      <c r="B26" s="188"/>
      <c r="C26" s="31"/>
      <c r="D26" s="191" t="s">
        <v>327</v>
      </c>
      <c r="E26" s="194"/>
      <c r="F26" s="3"/>
      <c r="G26" s="298">
        <v>23600</v>
      </c>
      <c r="H26" s="182"/>
      <c r="I26" s="19">
        <f t="shared" si="0"/>
        <v>222587</v>
      </c>
      <c r="K26" s="3"/>
      <c r="L26" s="207"/>
      <c r="M26" s="43"/>
      <c r="N26" s="43"/>
    </row>
    <row r="27" spans="2:14" ht="12.75">
      <c r="B27" s="188"/>
      <c r="C27" s="31"/>
      <c r="D27" s="191" t="s">
        <v>228</v>
      </c>
      <c r="E27" s="194"/>
      <c r="F27" s="182"/>
      <c r="G27" s="26">
        <v>1220</v>
      </c>
      <c r="H27" s="182"/>
      <c r="I27" s="19">
        <f t="shared" si="0"/>
        <v>221367</v>
      </c>
      <c r="K27" s="3"/>
      <c r="L27" s="207"/>
      <c r="M27" s="43"/>
      <c r="N27" s="43"/>
    </row>
    <row r="28" spans="2:14" ht="12.75">
      <c r="B28" s="188"/>
      <c r="C28" s="31"/>
      <c r="D28" s="199" t="s">
        <v>216</v>
      </c>
      <c r="E28" s="194"/>
      <c r="F28" s="299">
        <v>23600</v>
      </c>
      <c r="G28" s="26"/>
      <c r="H28" s="182"/>
      <c r="I28" s="19">
        <f t="shared" si="0"/>
        <v>244967</v>
      </c>
      <c r="K28" s="3"/>
      <c r="L28" s="207"/>
      <c r="M28" s="43"/>
      <c r="N28" s="43"/>
    </row>
    <row r="29" spans="2:14" ht="12.75">
      <c r="B29" s="188"/>
      <c r="C29" s="31"/>
      <c r="D29" s="191" t="s">
        <v>221</v>
      </c>
      <c r="E29" s="194"/>
      <c r="F29" s="3"/>
      <c r="G29" s="26">
        <v>4840</v>
      </c>
      <c r="H29" s="182"/>
      <c r="I29" s="19">
        <f t="shared" si="0"/>
        <v>240127</v>
      </c>
      <c r="K29" s="3"/>
      <c r="L29" s="207"/>
      <c r="M29" s="43"/>
      <c r="N29" s="43"/>
    </row>
    <row r="30" spans="2:14" ht="12.75">
      <c r="B30" s="188"/>
      <c r="C30" s="31"/>
      <c r="D30" s="191" t="s">
        <v>221</v>
      </c>
      <c r="E30" s="194"/>
      <c r="F30" s="3"/>
      <c r="G30" s="26">
        <v>4862</v>
      </c>
      <c r="H30" s="182"/>
      <c r="I30" s="19">
        <f t="shared" si="0"/>
        <v>235265</v>
      </c>
      <c r="K30" s="3"/>
      <c r="L30" s="207"/>
      <c r="M30" s="43"/>
      <c r="N30" s="43"/>
    </row>
    <row r="31" spans="2:14" ht="12.75">
      <c r="B31" s="188"/>
      <c r="C31" s="31"/>
      <c r="D31" s="199" t="s">
        <v>332</v>
      </c>
      <c r="E31" s="194"/>
      <c r="F31" s="182">
        <v>6297</v>
      </c>
      <c r="G31" s="26"/>
      <c r="H31" s="182"/>
      <c r="I31" s="19">
        <f t="shared" si="0"/>
        <v>241562</v>
      </c>
      <c r="K31" s="3"/>
      <c r="L31" s="207"/>
      <c r="M31" s="43"/>
      <c r="N31" s="43"/>
    </row>
    <row r="32" spans="2:14" ht="12.75">
      <c r="B32" s="188"/>
      <c r="C32" s="31"/>
      <c r="D32" s="191" t="s">
        <v>335</v>
      </c>
      <c r="E32" s="194"/>
      <c r="F32" s="3"/>
      <c r="G32" s="26">
        <v>13000</v>
      </c>
      <c r="H32" s="182"/>
      <c r="I32" s="19">
        <f t="shared" si="0"/>
        <v>228562</v>
      </c>
      <c r="K32" s="3"/>
      <c r="L32" s="207"/>
      <c r="M32" s="43"/>
      <c r="N32" s="43"/>
    </row>
    <row r="33" spans="2:14" ht="12.75">
      <c r="B33" s="188"/>
      <c r="C33" s="31"/>
      <c r="D33" s="191" t="s">
        <v>221</v>
      </c>
      <c r="E33" s="194"/>
      <c r="F33" s="3"/>
      <c r="G33" s="26">
        <v>13720</v>
      </c>
      <c r="H33" s="182"/>
      <c r="I33" s="19">
        <f t="shared" si="0"/>
        <v>214842</v>
      </c>
      <c r="K33" s="3"/>
      <c r="L33" s="207"/>
      <c r="M33" s="43"/>
      <c r="N33" s="43"/>
    </row>
    <row r="34" spans="2:14" ht="12.75">
      <c r="B34" s="188"/>
      <c r="C34" s="31"/>
      <c r="D34" s="191" t="s">
        <v>233</v>
      </c>
      <c r="E34" s="194"/>
      <c r="F34" s="3"/>
      <c r="G34" s="26">
        <v>20000</v>
      </c>
      <c r="H34" s="182"/>
      <c r="I34" s="19">
        <f t="shared" si="0"/>
        <v>194842</v>
      </c>
      <c r="K34" s="3"/>
      <c r="L34" s="207"/>
      <c r="M34" s="43"/>
      <c r="N34" s="43"/>
    </row>
    <row r="35" spans="2:14" ht="12.75">
      <c r="B35" s="188"/>
      <c r="C35" s="31"/>
      <c r="D35" s="191" t="s">
        <v>228</v>
      </c>
      <c r="E35" s="194"/>
      <c r="F35" s="3"/>
      <c r="G35" s="26">
        <v>1220</v>
      </c>
      <c r="H35" s="182"/>
      <c r="I35" s="19">
        <f t="shared" si="0"/>
        <v>193622</v>
      </c>
      <c r="K35" s="3"/>
      <c r="L35" s="207"/>
      <c r="M35" s="43"/>
      <c r="N35" s="43"/>
    </row>
    <row r="36" spans="2:14" ht="12.75">
      <c r="B36" s="188"/>
      <c r="C36" s="31"/>
      <c r="D36" s="191" t="s">
        <v>228</v>
      </c>
      <c r="E36" s="194"/>
      <c r="F36" s="3"/>
      <c r="G36" s="26">
        <v>30000</v>
      </c>
      <c r="H36" s="182"/>
      <c r="I36" s="19">
        <f t="shared" si="0"/>
        <v>163622</v>
      </c>
      <c r="K36" s="3"/>
      <c r="L36" s="207"/>
      <c r="M36" s="43"/>
      <c r="N36" s="43"/>
    </row>
    <row r="37" spans="2:14" ht="12.75">
      <c r="B37" s="188"/>
      <c r="C37" s="31"/>
      <c r="D37" s="191" t="s">
        <v>221</v>
      </c>
      <c r="E37" s="203"/>
      <c r="F37" s="204"/>
      <c r="G37" s="26">
        <v>12810</v>
      </c>
      <c r="H37" s="182"/>
      <c r="I37" s="19">
        <f t="shared" si="0"/>
        <v>150812</v>
      </c>
      <c r="K37" s="3"/>
      <c r="L37" s="44"/>
      <c r="M37" s="43"/>
      <c r="N37" s="43"/>
    </row>
    <row r="38" spans="2:14" ht="12.75">
      <c r="B38" s="188">
        <v>41375</v>
      </c>
      <c r="C38" s="31"/>
      <c r="D38" s="191" t="s">
        <v>245</v>
      </c>
      <c r="E38" s="194"/>
      <c r="F38" s="3"/>
      <c r="G38" s="26">
        <v>25700</v>
      </c>
      <c r="H38" s="182"/>
      <c r="I38" s="19">
        <f t="shared" si="0"/>
        <v>125112</v>
      </c>
      <c r="K38" s="3"/>
      <c r="L38" s="44"/>
      <c r="M38" s="43"/>
      <c r="N38" s="43"/>
    </row>
    <row r="39" spans="2:14" ht="12.75">
      <c r="B39" s="188"/>
      <c r="C39" s="31"/>
      <c r="D39" s="191" t="s">
        <v>231</v>
      </c>
      <c r="E39" s="194"/>
      <c r="F39" s="3"/>
      <c r="G39" s="26">
        <v>3050</v>
      </c>
      <c r="H39" s="182"/>
      <c r="I39" s="19">
        <f t="shared" si="0"/>
        <v>122062</v>
      </c>
      <c r="K39" s="3"/>
      <c r="L39" s="44"/>
      <c r="M39" s="43"/>
      <c r="N39" s="43"/>
    </row>
    <row r="40" spans="2:14" ht="12.75">
      <c r="B40" s="188"/>
      <c r="C40" s="31"/>
      <c r="D40" s="191" t="s">
        <v>231</v>
      </c>
      <c r="E40" s="194"/>
      <c r="F40" s="3"/>
      <c r="G40" s="26">
        <v>600</v>
      </c>
      <c r="H40" s="182"/>
      <c r="I40" s="19">
        <f t="shared" si="0"/>
        <v>121462</v>
      </c>
      <c r="K40" s="3"/>
      <c r="L40" s="44"/>
      <c r="M40" s="43"/>
      <c r="N40" s="43"/>
    </row>
    <row r="41" spans="2:14" ht="12.75">
      <c r="B41" s="188"/>
      <c r="C41" s="31"/>
      <c r="D41" s="191" t="s">
        <v>225</v>
      </c>
      <c r="E41" s="194"/>
      <c r="F41" s="3"/>
      <c r="G41" s="26">
        <v>6000</v>
      </c>
      <c r="H41" s="182"/>
      <c r="I41" s="19">
        <f t="shared" si="0"/>
        <v>115462</v>
      </c>
      <c r="K41" s="3"/>
      <c r="L41" s="44"/>
      <c r="M41" s="43"/>
      <c r="N41" s="43"/>
    </row>
    <row r="42" spans="2:14" ht="12.75">
      <c r="B42" s="188"/>
      <c r="C42" s="31"/>
      <c r="D42" s="191" t="s">
        <v>265</v>
      </c>
      <c r="E42" s="194"/>
      <c r="F42" s="3"/>
      <c r="G42" s="26">
        <v>6000</v>
      </c>
      <c r="H42" s="182"/>
      <c r="I42" s="19">
        <f t="shared" si="0"/>
        <v>109462</v>
      </c>
      <c r="K42" s="183"/>
      <c r="L42" s="44"/>
      <c r="M42" s="43"/>
      <c r="N42" s="43"/>
    </row>
    <row r="43" spans="2:14" ht="12.75">
      <c r="B43" s="188"/>
      <c r="C43" s="31"/>
      <c r="D43" s="191" t="s">
        <v>344</v>
      </c>
      <c r="E43" s="194"/>
      <c r="F43" s="182">
        <v>3000</v>
      </c>
      <c r="G43" s="26">
        <v>6000</v>
      </c>
      <c r="H43" s="182"/>
      <c r="I43" s="19">
        <f t="shared" si="0"/>
        <v>106462</v>
      </c>
      <c r="K43" s="183"/>
      <c r="L43" s="44"/>
      <c r="M43" s="43"/>
      <c r="N43" s="43"/>
    </row>
    <row r="44" spans="2:14" ht="12.75">
      <c r="B44" s="188">
        <v>41376</v>
      </c>
      <c r="C44" s="31"/>
      <c r="D44" s="191" t="s">
        <v>339</v>
      </c>
      <c r="E44" s="194"/>
      <c r="F44" s="182">
        <v>25510</v>
      </c>
      <c r="G44" s="26"/>
      <c r="H44" s="182"/>
      <c r="I44" s="19">
        <f t="shared" si="0"/>
        <v>131972</v>
      </c>
      <c r="K44" s="183"/>
      <c r="L44" s="44"/>
      <c r="M44" s="43"/>
      <c r="N44" s="43"/>
    </row>
    <row r="45" spans="2:14" ht="12.75">
      <c r="B45" s="188"/>
      <c r="C45" s="31"/>
      <c r="D45" s="191" t="s">
        <v>221</v>
      </c>
      <c r="E45" s="194"/>
      <c r="F45" s="3"/>
      <c r="G45" s="26">
        <v>12500</v>
      </c>
      <c r="H45" s="182"/>
      <c r="I45" s="19">
        <f t="shared" si="0"/>
        <v>119472</v>
      </c>
      <c r="K45" s="183"/>
      <c r="L45" s="44"/>
      <c r="M45" s="43"/>
      <c r="N45" s="43"/>
    </row>
    <row r="46" spans="2:14" ht="12.75">
      <c r="B46" s="188"/>
      <c r="C46" s="31"/>
      <c r="D46" s="191" t="s">
        <v>341</v>
      </c>
      <c r="E46" s="194"/>
      <c r="F46" s="3"/>
      <c r="G46" s="26">
        <v>127</v>
      </c>
      <c r="H46" s="182"/>
      <c r="I46" s="19">
        <f t="shared" si="0"/>
        <v>119345</v>
      </c>
      <c r="K46" s="183"/>
      <c r="L46" s="44"/>
      <c r="M46" s="43"/>
      <c r="N46" s="43"/>
    </row>
    <row r="47" spans="2:14" ht="12.75">
      <c r="B47" s="188"/>
      <c r="C47" s="31"/>
      <c r="D47" s="191" t="s">
        <v>223</v>
      </c>
      <c r="E47" s="194"/>
      <c r="F47" s="3"/>
      <c r="G47" s="26">
        <v>8000</v>
      </c>
      <c r="H47" s="182"/>
      <c r="I47" s="19">
        <f t="shared" si="0"/>
        <v>111345</v>
      </c>
      <c r="K47" s="183"/>
      <c r="M47" s="43"/>
      <c r="N47" s="43"/>
    </row>
    <row r="48" spans="2:14" ht="12.75">
      <c r="B48" s="188"/>
      <c r="C48" s="31"/>
      <c r="D48" s="191" t="s">
        <v>343</v>
      </c>
      <c r="E48" s="194"/>
      <c r="F48" s="182"/>
      <c r="G48" s="26">
        <v>5000</v>
      </c>
      <c r="H48" s="182"/>
      <c r="I48" s="19">
        <f t="shared" si="0"/>
        <v>106345</v>
      </c>
      <c r="K48" s="183"/>
      <c r="M48" s="43"/>
      <c r="N48" s="43"/>
    </row>
    <row r="49" spans="2:14" ht="12.75">
      <c r="B49" s="188"/>
      <c r="C49" s="31"/>
      <c r="D49" s="191" t="s">
        <v>234</v>
      </c>
      <c r="E49" s="194"/>
      <c r="F49" s="182"/>
      <c r="G49" s="26">
        <v>1220</v>
      </c>
      <c r="H49" s="182"/>
      <c r="I49" s="19">
        <f t="shared" si="0"/>
        <v>105125</v>
      </c>
      <c r="K49" s="183"/>
      <c r="M49" s="43"/>
      <c r="N49" s="43"/>
    </row>
    <row r="50" spans="2:14" ht="12.75">
      <c r="B50" s="188"/>
      <c r="C50" s="31"/>
      <c r="D50" s="191" t="s">
        <v>264</v>
      </c>
      <c r="E50" s="194"/>
      <c r="F50" s="182"/>
      <c r="G50" s="26">
        <v>6000</v>
      </c>
      <c r="H50" s="182"/>
      <c r="I50" s="19">
        <f t="shared" si="0"/>
        <v>99125</v>
      </c>
      <c r="K50" s="183"/>
      <c r="M50" s="43"/>
      <c r="N50" s="43"/>
    </row>
    <row r="51" spans="2:14" ht="12.75">
      <c r="B51" s="188"/>
      <c r="C51" s="31"/>
      <c r="D51" s="191" t="s">
        <v>346</v>
      </c>
      <c r="E51" s="194"/>
      <c r="F51" s="3"/>
      <c r="G51" s="26">
        <v>6000</v>
      </c>
      <c r="H51" s="182"/>
      <c r="I51" s="19">
        <f t="shared" si="0"/>
        <v>93125</v>
      </c>
      <c r="K51" s="183"/>
      <c r="M51" s="43"/>
      <c r="N51" s="43"/>
    </row>
    <row r="52" spans="2:14" ht="12.75">
      <c r="B52" s="188"/>
      <c r="C52" s="31"/>
      <c r="D52" s="191" t="s">
        <v>222</v>
      </c>
      <c r="E52" s="194"/>
      <c r="F52" s="182"/>
      <c r="G52" s="26">
        <v>6000</v>
      </c>
      <c r="H52" s="182"/>
      <c r="I52" s="19">
        <f t="shared" si="0"/>
        <v>87125</v>
      </c>
      <c r="K52" s="183"/>
      <c r="M52" s="43"/>
      <c r="N52" s="43"/>
    </row>
    <row r="53" spans="2:14" ht="12.75">
      <c r="B53" s="188"/>
      <c r="C53" s="31"/>
      <c r="D53" s="191" t="s">
        <v>233</v>
      </c>
      <c r="E53" s="194"/>
      <c r="F53" s="3"/>
      <c r="G53" s="26">
        <v>6000</v>
      </c>
      <c r="H53" s="182"/>
      <c r="I53" s="19">
        <f t="shared" si="0"/>
        <v>81125</v>
      </c>
      <c r="K53" s="183"/>
      <c r="M53" s="43"/>
      <c r="N53" s="43"/>
    </row>
    <row r="54" spans="2:14" ht="12.75">
      <c r="B54" s="188"/>
      <c r="C54" s="31"/>
      <c r="D54" s="191" t="s">
        <v>347</v>
      </c>
      <c r="E54" s="194"/>
      <c r="F54" s="3"/>
      <c r="G54" s="26">
        <v>6000</v>
      </c>
      <c r="H54" s="182"/>
      <c r="I54" s="19">
        <f t="shared" si="0"/>
        <v>75125</v>
      </c>
      <c r="K54" s="183"/>
      <c r="M54" s="43"/>
      <c r="N54" s="43"/>
    </row>
    <row r="55" spans="2:14" ht="12.75">
      <c r="B55" s="188"/>
      <c r="C55" s="31"/>
      <c r="D55" s="191" t="s">
        <v>225</v>
      </c>
      <c r="E55" s="194"/>
      <c r="F55" s="3"/>
      <c r="G55" s="26">
        <v>2690</v>
      </c>
      <c r="H55" s="182"/>
      <c r="I55" s="19">
        <f t="shared" si="0"/>
        <v>72435</v>
      </c>
      <c r="K55" s="183"/>
      <c r="M55" s="43"/>
      <c r="N55" s="43"/>
    </row>
    <row r="56" spans="2:14" ht="12.75">
      <c r="B56" s="188"/>
      <c r="C56" s="31"/>
      <c r="D56" s="191" t="s">
        <v>348</v>
      </c>
      <c r="E56" s="194"/>
      <c r="F56" s="3"/>
      <c r="G56" s="26">
        <v>6000</v>
      </c>
      <c r="H56" s="182"/>
      <c r="I56" s="19">
        <f t="shared" si="0"/>
        <v>66435</v>
      </c>
      <c r="K56" s="183"/>
      <c r="M56" s="43"/>
      <c r="N56" s="43"/>
    </row>
    <row r="57" spans="2:14" ht="12.75">
      <c r="B57" s="188"/>
      <c r="C57" s="31"/>
      <c r="D57" s="191" t="s">
        <v>222</v>
      </c>
      <c r="E57" s="194"/>
      <c r="F57" s="3"/>
      <c r="G57" s="26">
        <v>2790</v>
      </c>
      <c r="H57" s="182"/>
      <c r="I57" s="19">
        <f t="shared" si="0"/>
        <v>63645</v>
      </c>
      <c r="K57" s="183"/>
      <c r="M57" s="43"/>
      <c r="N57" s="43"/>
    </row>
    <row r="58" spans="2:14" ht="12.75">
      <c r="B58" s="188"/>
      <c r="C58" s="31"/>
      <c r="D58" s="191" t="s">
        <v>233</v>
      </c>
      <c r="E58" s="194"/>
      <c r="F58" s="3"/>
      <c r="G58" s="26">
        <v>1450</v>
      </c>
      <c r="H58" s="182"/>
      <c r="I58" s="19">
        <f t="shared" si="0"/>
        <v>62195</v>
      </c>
      <c r="K58" s="183"/>
      <c r="M58" s="43"/>
      <c r="N58" s="43"/>
    </row>
    <row r="59" spans="2:14" ht="12.75">
      <c r="B59" s="188"/>
      <c r="C59" s="31"/>
      <c r="D59" s="191" t="s">
        <v>350</v>
      </c>
      <c r="E59" s="194"/>
      <c r="F59" s="182">
        <v>61870</v>
      </c>
      <c r="G59" s="26"/>
      <c r="H59" s="182"/>
      <c r="I59" s="19">
        <f t="shared" si="0"/>
        <v>124065</v>
      </c>
      <c r="K59" s="183"/>
      <c r="M59" s="43"/>
      <c r="N59" s="43"/>
    </row>
    <row r="60" spans="2:14" ht="12.75">
      <c r="B60" s="188"/>
      <c r="C60" s="31"/>
      <c r="D60" s="191" t="s">
        <v>265</v>
      </c>
      <c r="E60" s="194"/>
      <c r="F60" s="182">
        <v>6200</v>
      </c>
      <c r="G60" s="26">
        <v>18000</v>
      </c>
      <c r="H60" s="182"/>
      <c r="I60" s="19">
        <f t="shared" si="0"/>
        <v>112265</v>
      </c>
      <c r="K60" s="183"/>
      <c r="M60" s="43"/>
      <c r="N60" s="43"/>
    </row>
    <row r="61" spans="2:14" ht="12.75">
      <c r="B61" s="188"/>
      <c r="C61" s="31"/>
      <c r="D61" s="191" t="s">
        <v>351</v>
      </c>
      <c r="E61" s="194"/>
      <c r="F61" s="182">
        <v>10710</v>
      </c>
      <c r="G61" s="26"/>
      <c r="H61" s="182"/>
      <c r="I61" s="19">
        <f t="shared" si="0"/>
        <v>122975</v>
      </c>
      <c r="K61" s="183"/>
      <c r="M61" s="43"/>
      <c r="N61" s="43"/>
    </row>
    <row r="62" spans="2:14" ht="12.75">
      <c r="B62" s="188"/>
      <c r="C62" s="31"/>
      <c r="D62" s="191" t="s">
        <v>221</v>
      </c>
      <c r="E62" s="194"/>
      <c r="F62" s="182">
        <v>20000</v>
      </c>
      <c r="G62" s="26">
        <v>7320</v>
      </c>
      <c r="H62" s="182"/>
      <c r="I62" s="19">
        <f t="shared" si="0"/>
        <v>135655</v>
      </c>
      <c r="K62" s="183"/>
      <c r="M62" s="43"/>
      <c r="N62" s="43"/>
    </row>
    <row r="63" spans="2:14" ht="12.75">
      <c r="B63" s="188"/>
      <c r="C63" s="31"/>
      <c r="D63" s="191" t="s">
        <v>231</v>
      </c>
      <c r="E63" s="194"/>
      <c r="F63" s="3"/>
      <c r="G63" s="26">
        <v>2440</v>
      </c>
      <c r="H63" s="182"/>
      <c r="I63" s="19">
        <f t="shared" si="0"/>
        <v>133215</v>
      </c>
      <c r="K63" s="183"/>
      <c r="M63" s="43"/>
      <c r="N63" s="43"/>
    </row>
    <row r="64" spans="2:14" ht="12.75">
      <c r="B64" s="188"/>
      <c r="C64" s="31"/>
      <c r="D64" s="191" t="s">
        <v>354</v>
      </c>
      <c r="E64" s="194"/>
      <c r="F64" s="3"/>
      <c r="G64" s="26">
        <v>53800</v>
      </c>
      <c r="H64" s="182"/>
      <c r="I64" s="19">
        <f t="shared" si="0"/>
        <v>79415</v>
      </c>
      <c r="K64" s="183"/>
      <c r="M64" s="43"/>
      <c r="N64" s="43"/>
    </row>
    <row r="65" spans="2:14" ht="12.75">
      <c r="B65" s="188"/>
      <c r="C65" s="31"/>
      <c r="D65" s="191" t="s">
        <v>222</v>
      </c>
      <c r="E65" s="194"/>
      <c r="F65" s="3"/>
      <c r="G65" s="26">
        <v>5000</v>
      </c>
      <c r="H65" s="182"/>
      <c r="I65" s="19">
        <f t="shared" si="0"/>
        <v>74415</v>
      </c>
      <c r="K65" s="183"/>
      <c r="M65" s="43"/>
      <c r="N65" s="43"/>
    </row>
    <row r="66" spans="2:14" ht="12.75">
      <c r="B66" s="188"/>
      <c r="C66" s="31"/>
      <c r="D66" s="191" t="s">
        <v>355</v>
      </c>
      <c r="E66" s="194"/>
      <c r="F66" s="3"/>
      <c r="G66" s="26">
        <v>4790</v>
      </c>
      <c r="H66" s="182"/>
      <c r="I66" s="19">
        <f t="shared" si="0"/>
        <v>69625</v>
      </c>
      <c r="K66" s="183"/>
      <c r="M66" s="43"/>
      <c r="N66" s="43"/>
    </row>
    <row r="67" spans="2:14" ht="12.75">
      <c r="B67" s="188"/>
      <c r="C67" s="31"/>
      <c r="D67" s="191" t="s">
        <v>359</v>
      </c>
      <c r="E67" s="194"/>
      <c r="F67" s="3"/>
      <c r="G67" s="26">
        <v>3200</v>
      </c>
      <c r="H67" s="182"/>
      <c r="I67" s="19">
        <f t="shared" si="0"/>
        <v>66425</v>
      </c>
      <c r="K67" s="183"/>
      <c r="M67" s="43"/>
      <c r="N67" s="43"/>
    </row>
    <row r="68" spans="2:14" ht="12.75">
      <c r="B68" s="188"/>
      <c r="C68" s="31"/>
      <c r="D68" s="191" t="s">
        <v>231</v>
      </c>
      <c r="E68" s="194"/>
      <c r="F68" s="3"/>
      <c r="G68" s="26">
        <v>1750</v>
      </c>
      <c r="H68" s="182"/>
      <c r="I68" s="19">
        <f t="shared" si="0"/>
        <v>64675</v>
      </c>
      <c r="K68" s="183"/>
      <c r="M68" s="43"/>
      <c r="N68" s="43"/>
    </row>
    <row r="69" spans="2:14" ht="12.75">
      <c r="B69" s="188"/>
      <c r="C69" s="31"/>
      <c r="D69" s="191" t="s">
        <v>222</v>
      </c>
      <c r="E69" s="194"/>
      <c r="F69" s="182">
        <v>3240</v>
      </c>
      <c r="G69" s="26"/>
      <c r="H69" s="182"/>
      <c r="I69" s="19">
        <f t="shared" si="0"/>
        <v>67915</v>
      </c>
      <c r="K69" s="183"/>
      <c r="M69" s="43"/>
      <c r="N69" s="43"/>
    </row>
    <row r="70" spans="2:14" ht="12.75">
      <c r="B70" s="188"/>
      <c r="C70" s="31"/>
      <c r="D70" s="191" t="s">
        <v>347</v>
      </c>
      <c r="E70" s="194"/>
      <c r="F70" s="3"/>
      <c r="G70" s="26">
        <v>46</v>
      </c>
      <c r="H70" s="182"/>
      <c r="I70" s="19">
        <f>(F70+I69)-SUM(G70:H70)</f>
        <v>67869</v>
      </c>
      <c r="K70" s="183"/>
      <c r="M70" s="43"/>
      <c r="N70" s="43"/>
    </row>
    <row r="71" spans="2:14" ht="12.75">
      <c r="B71" s="188"/>
      <c r="C71" s="31"/>
      <c r="D71" s="191" t="s">
        <v>231</v>
      </c>
      <c r="E71" s="194"/>
      <c r="F71" s="201"/>
      <c r="G71" s="26">
        <v>3600</v>
      </c>
      <c r="H71" s="182"/>
      <c r="I71" s="19">
        <f t="shared" si="0"/>
        <v>64269</v>
      </c>
      <c r="K71" s="183"/>
      <c r="M71" s="43"/>
      <c r="N71" s="43"/>
    </row>
    <row r="72" spans="2:14" ht="12.75">
      <c r="B72" s="188"/>
      <c r="C72" s="31"/>
      <c r="D72" s="191" t="s">
        <v>233</v>
      </c>
      <c r="E72" s="194"/>
      <c r="F72" s="182"/>
      <c r="G72" s="26">
        <v>26500</v>
      </c>
      <c r="H72" s="182"/>
      <c r="I72" s="19">
        <f aca="true" t="shared" si="1" ref="I72:I99">(F72+I71)-SUM(G72:H72)</f>
        <v>37769</v>
      </c>
      <c r="K72" s="183"/>
      <c r="M72" s="43"/>
      <c r="N72" s="43"/>
    </row>
    <row r="73" spans="2:14" ht="12.75">
      <c r="B73" s="188"/>
      <c r="C73" s="31"/>
      <c r="D73" s="191" t="s">
        <v>366</v>
      </c>
      <c r="E73" s="194"/>
      <c r="F73" s="182">
        <v>340</v>
      </c>
      <c r="G73" s="26">
        <v>840</v>
      </c>
      <c r="H73" s="182"/>
      <c r="I73" s="19">
        <f t="shared" si="1"/>
        <v>37269</v>
      </c>
      <c r="K73" s="183"/>
      <c r="M73" s="43"/>
      <c r="N73" s="43"/>
    </row>
    <row r="74" spans="2:14" ht="12.75">
      <c r="B74" s="188"/>
      <c r="C74" s="31"/>
      <c r="D74" s="191" t="s">
        <v>348</v>
      </c>
      <c r="E74" s="194"/>
      <c r="F74" s="182">
        <v>3000</v>
      </c>
      <c r="G74" s="26">
        <v>1700</v>
      </c>
      <c r="H74" s="182"/>
      <c r="I74" s="19">
        <f t="shared" si="1"/>
        <v>38569</v>
      </c>
      <c r="K74" s="183"/>
      <c r="M74" s="43"/>
      <c r="N74" s="43"/>
    </row>
    <row r="75" spans="2:14" ht="12.75">
      <c r="B75" s="188"/>
      <c r="C75" s="31"/>
      <c r="D75" s="191" t="s">
        <v>233</v>
      </c>
      <c r="E75" s="194"/>
      <c r="F75" s="182"/>
      <c r="G75" s="26">
        <v>3190</v>
      </c>
      <c r="H75" s="182"/>
      <c r="I75" s="19">
        <f t="shared" si="1"/>
        <v>35379</v>
      </c>
      <c r="K75" s="183"/>
      <c r="M75" s="43"/>
      <c r="N75" s="43"/>
    </row>
    <row r="76" spans="2:14" ht="12.75">
      <c r="B76" s="188"/>
      <c r="C76" s="31"/>
      <c r="D76" s="191" t="s">
        <v>234</v>
      </c>
      <c r="E76" s="194"/>
      <c r="F76" s="182"/>
      <c r="G76" s="26">
        <v>3600</v>
      </c>
      <c r="H76" s="182"/>
      <c r="I76" s="19">
        <f t="shared" si="1"/>
        <v>31779</v>
      </c>
      <c r="K76" s="183"/>
      <c r="M76" s="43"/>
      <c r="N76" s="43"/>
    </row>
    <row r="77" spans="2:14" ht="12.75">
      <c r="B77" s="188"/>
      <c r="C77" s="31"/>
      <c r="D77" s="191" t="s">
        <v>231</v>
      </c>
      <c r="E77" s="194"/>
      <c r="F77" s="182"/>
      <c r="G77" s="26">
        <v>600</v>
      </c>
      <c r="H77" s="182"/>
      <c r="I77" s="19">
        <f t="shared" si="1"/>
        <v>31179</v>
      </c>
      <c r="K77" s="183"/>
      <c r="M77" s="43"/>
      <c r="N77" s="43"/>
    </row>
    <row r="78" spans="2:14" ht="12.75">
      <c r="B78" s="188"/>
      <c r="C78" s="31"/>
      <c r="D78" s="191" t="s">
        <v>232</v>
      </c>
      <c r="E78" s="194"/>
      <c r="F78" s="182"/>
      <c r="G78" s="26">
        <v>3000</v>
      </c>
      <c r="H78" s="182"/>
      <c r="I78" s="19">
        <f t="shared" si="1"/>
        <v>28179</v>
      </c>
      <c r="K78" s="183"/>
      <c r="M78" s="43"/>
      <c r="N78" s="43"/>
    </row>
    <row r="79" spans="2:14" ht="12.75">
      <c r="B79" s="188"/>
      <c r="C79" s="31"/>
      <c r="D79" s="191" t="s">
        <v>343</v>
      </c>
      <c r="E79" s="194"/>
      <c r="F79" s="182">
        <v>5000</v>
      </c>
      <c r="G79" s="26"/>
      <c r="H79" s="182"/>
      <c r="I79" s="19">
        <f t="shared" si="1"/>
        <v>33179</v>
      </c>
      <c r="K79" s="183"/>
      <c r="M79" s="43"/>
      <c r="N79" s="43"/>
    </row>
    <row r="80" spans="2:14" ht="12.75">
      <c r="B80" s="188"/>
      <c r="C80" s="31"/>
      <c r="D80" s="191" t="s">
        <v>372</v>
      </c>
      <c r="E80" s="194"/>
      <c r="F80" s="182">
        <v>132990</v>
      </c>
      <c r="G80" s="26"/>
      <c r="H80" s="182"/>
      <c r="I80" s="19">
        <f t="shared" si="1"/>
        <v>166169</v>
      </c>
      <c r="K80" s="183"/>
      <c r="M80" s="43"/>
      <c r="N80" s="43"/>
    </row>
    <row r="81" spans="2:14" ht="12.75">
      <c r="B81" s="188"/>
      <c r="C81" s="31"/>
      <c r="D81" s="191" t="s">
        <v>374</v>
      </c>
      <c r="E81" s="194"/>
      <c r="F81" s="182"/>
      <c r="G81" s="26">
        <v>1780</v>
      </c>
      <c r="H81" s="182"/>
      <c r="I81" s="19">
        <f t="shared" si="1"/>
        <v>164389</v>
      </c>
      <c r="K81" s="183"/>
      <c r="M81" s="43"/>
      <c r="N81" s="43"/>
    </row>
    <row r="82" spans="2:14" ht="12.75">
      <c r="B82" s="188"/>
      <c r="C82" s="31"/>
      <c r="D82" s="191" t="s">
        <v>343</v>
      </c>
      <c r="E82" s="194"/>
      <c r="F82" s="182"/>
      <c r="G82" s="26">
        <v>3600</v>
      </c>
      <c r="H82" s="182"/>
      <c r="I82" s="19">
        <f t="shared" si="1"/>
        <v>160789</v>
      </c>
      <c r="K82" s="183"/>
      <c r="M82" s="43"/>
      <c r="N82" s="43"/>
    </row>
    <row r="83" spans="2:14" ht="12.75">
      <c r="B83" s="188"/>
      <c r="C83" s="31"/>
      <c r="D83" s="191" t="s">
        <v>327</v>
      </c>
      <c r="E83" s="194"/>
      <c r="F83" s="182"/>
      <c r="G83" s="26">
        <v>890</v>
      </c>
      <c r="H83" s="182"/>
      <c r="I83" s="19">
        <f t="shared" si="1"/>
        <v>159899</v>
      </c>
      <c r="K83" s="183"/>
      <c r="M83" s="43"/>
      <c r="N83" s="43"/>
    </row>
    <row r="84" spans="2:14" ht="12.75">
      <c r="B84" s="188"/>
      <c r="C84" s="31"/>
      <c r="D84" s="191" t="s">
        <v>374</v>
      </c>
      <c r="E84" s="194"/>
      <c r="F84" s="182"/>
      <c r="G84" s="26">
        <v>4027</v>
      </c>
      <c r="H84" s="182"/>
      <c r="I84" s="19">
        <f t="shared" si="1"/>
        <v>155872</v>
      </c>
      <c r="K84" s="183"/>
      <c r="M84" s="43"/>
      <c r="N84" s="43"/>
    </row>
    <row r="85" spans="2:14" ht="12.75">
      <c r="B85" s="188"/>
      <c r="C85" s="31"/>
      <c r="D85" s="191" t="s">
        <v>221</v>
      </c>
      <c r="E85" s="194"/>
      <c r="F85" s="182"/>
      <c r="G85" s="26">
        <v>12200</v>
      </c>
      <c r="H85" s="182"/>
      <c r="I85" s="19">
        <f t="shared" si="1"/>
        <v>143672</v>
      </c>
      <c r="K85" s="183"/>
      <c r="M85" s="43"/>
      <c r="N85" s="43"/>
    </row>
    <row r="86" spans="2:14" ht="12.75">
      <c r="B86" s="188"/>
      <c r="C86" s="31"/>
      <c r="D86" s="191" t="s">
        <v>231</v>
      </c>
      <c r="E86" s="194"/>
      <c r="F86" s="182"/>
      <c r="G86" s="26">
        <v>4540</v>
      </c>
      <c r="H86" s="182"/>
      <c r="I86" s="19">
        <f t="shared" si="1"/>
        <v>139132</v>
      </c>
      <c r="K86" s="183"/>
      <c r="M86" s="43"/>
      <c r="N86" s="43"/>
    </row>
    <row r="87" spans="2:14" ht="12.75">
      <c r="B87" s="188"/>
      <c r="C87" s="31"/>
      <c r="D87" s="191" t="s">
        <v>381</v>
      </c>
      <c r="E87" s="194"/>
      <c r="F87" s="182"/>
      <c r="G87" s="26">
        <v>1220</v>
      </c>
      <c r="H87" s="182"/>
      <c r="I87" s="19">
        <f t="shared" si="1"/>
        <v>137912</v>
      </c>
      <c r="K87" s="183"/>
      <c r="M87" s="43"/>
      <c r="N87" s="43"/>
    </row>
    <row r="88" spans="2:14" ht="12.75">
      <c r="B88" s="188"/>
      <c r="C88" s="31"/>
      <c r="D88" s="191" t="s">
        <v>384</v>
      </c>
      <c r="E88" s="194"/>
      <c r="F88" s="182"/>
      <c r="G88" s="26">
        <v>25000</v>
      </c>
      <c r="H88" s="182"/>
      <c r="I88" s="19">
        <f t="shared" si="1"/>
        <v>112912</v>
      </c>
      <c r="K88" s="183"/>
      <c r="M88" s="43"/>
      <c r="N88" s="43"/>
    </row>
    <row r="89" spans="2:14" ht="12.75">
      <c r="B89" s="188"/>
      <c r="C89" s="31"/>
      <c r="D89" s="191" t="s">
        <v>383</v>
      </c>
      <c r="E89" s="194"/>
      <c r="F89" s="182">
        <v>1863</v>
      </c>
      <c r="G89" s="26"/>
      <c r="H89" s="182"/>
      <c r="I89" s="19">
        <f t="shared" si="1"/>
        <v>114775</v>
      </c>
      <c r="K89" s="183"/>
      <c r="M89" s="43"/>
      <c r="N89" s="43"/>
    </row>
    <row r="90" spans="2:14" ht="12.75">
      <c r="B90" s="188"/>
      <c r="C90" s="31"/>
      <c r="D90" s="191" t="s">
        <v>295</v>
      </c>
      <c r="E90" s="194"/>
      <c r="F90" s="182"/>
      <c r="G90" s="96">
        <v>38300</v>
      </c>
      <c r="H90" s="182"/>
      <c r="I90" s="19">
        <f t="shared" si="1"/>
        <v>76475</v>
      </c>
      <c r="K90" s="183"/>
      <c r="M90" s="43"/>
      <c r="N90" s="43"/>
    </row>
    <row r="91" spans="2:14" ht="12.75">
      <c r="B91" s="188"/>
      <c r="C91" s="31"/>
      <c r="D91" s="191" t="s">
        <v>234</v>
      </c>
      <c r="E91" s="194"/>
      <c r="F91" s="182"/>
      <c r="G91" s="96">
        <v>22190</v>
      </c>
      <c r="H91" s="182"/>
      <c r="I91" s="19">
        <f t="shared" si="1"/>
        <v>54285</v>
      </c>
      <c r="K91" s="183"/>
      <c r="M91" s="43"/>
      <c r="N91" s="43"/>
    </row>
    <row r="92" spans="2:14" ht="12.75">
      <c r="B92" s="188"/>
      <c r="C92" s="31"/>
      <c r="D92" s="191" t="s">
        <v>295</v>
      </c>
      <c r="E92" s="194"/>
      <c r="F92" s="182"/>
      <c r="G92" s="96">
        <v>6800</v>
      </c>
      <c r="H92" s="182"/>
      <c r="I92" s="19">
        <f t="shared" si="1"/>
        <v>47485</v>
      </c>
      <c r="K92" s="183"/>
      <c r="M92" s="43"/>
      <c r="N92" s="43"/>
    </row>
    <row r="93" spans="2:14" ht="12.75">
      <c r="B93" s="188"/>
      <c r="C93" s="31"/>
      <c r="D93" s="191" t="s">
        <v>229</v>
      </c>
      <c r="E93" s="194"/>
      <c r="F93" s="182"/>
      <c r="G93" s="96">
        <v>6000</v>
      </c>
      <c r="H93" s="182"/>
      <c r="I93" s="19">
        <f t="shared" si="1"/>
        <v>41485</v>
      </c>
      <c r="K93" s="183"/>
      <c r="M93" s="43"/>
      <c r="N93" s="43"/>
    </row>
    <row r="94" spans="2:14" ht="12.75">
      <c r="B94" s="188"/>
      <c r="C94" s="31"/>
      <c r="D94" s="191" t="s">
        <v>231</v>
      </c>
      <c r="E94" s="194"/>
      <c r="F94" s="182"/>
      <c r="G94" s="96">
        <v>6311</v>
      </c>
      <c r="H94" s="182"/>
      <c r="I94" s="19">
        <f t="shared" si="1"/>
        <v>35174</v>
      </c>
      <c r="K94" s="183"/>
      <c r="M94" s="43"/>
      <c r="N94" s="43"/>
    </row>
    <row r="95" spans="2:14" ht="12.75">
      <c r="B95" s="188"/>
      <c r="C95" s="31"/>
      <c r="D95" s="191" t="s">
        <v>264</v>
      </c>
      <c r="E95" s="194"/>
      <c r="F95" s="182"/>
      <c r="G95" s="26">
        <v>4040</v>
      </c>
      <c r="H95" s="182"/>
      <c r="I95" s="19">
        <f t="shared" si="1"/>
        <v>31134</v>
      </c>
      <c r="K95" s="183"/>
      <c r="M95" s="43"/>
      <c r="N95" s="43"/>
    </row>
    <row r="96" spans="2:14" ht="12.75">
      <c r="B96" s="188"/>
      <c r="C96" s="31"/>
      <c r="D96" s="191" t="s">
        <v>231</v>
      </c>
      <c r="E96" s="194"/>
      <c r="F96" s="182"/>
      <c r="G96" s="26">
        <v>1690</v>
      </c>
      <c r="H96" s="182"/>
      <c r="I96" s="19">
        <f t="shared" si="1"/>
        <v>29444</v>
      </c>
      <c r="K96" s="183"/>
      <c r="M96" s="43"/>
      <c r="N96" s="43"/>
    </row>
    <row r="97" spans="2:14" ht="12.75">
      <c r="B97" s="188">
        <v>41392</v>
      </c>
      <c r="C97" s="31"/>
      <c r="D97" s="191" t="s">
        <v>245</v>
      </c>
      <c r="E97" s="194" t="s">
        <v>396</v>
      </c>
      <c r="F97" s="182"/>
      <c r="G97" s="26">
        <v>2508</v>
      </c>
      <c r="H97" s="182"/>
      <c r="I97" s="19">
        <f t="shared" si="1"/>
        <v>26936</v>
      </c>
      <c r="K97" s="183"/>
      <c r="M97" s="43"/>
      <c r="N97" s="43"/>
    </row>
    <row r="98" spans="2:14" ht="33.75">
      <c r="B98" s="188">
        <v>41392</v>
      </c>
      <c r="C98" s="31"/>
      <c r="D98" s="191" t="s">
        <v>295</v>
      </c>
      <c r="E98" s="194" t="s">
        <v>397</v>
      </c>
      <c r="F98" s="182"/>
      <c r="G98" s="26">
        <v>20000</v>
      </c>
      <c r="H98" s="182"/>
      <c r="I98" s="19">
        <f t="shared" si="1"/>
        <v>6936</v>
      </c>
      <c r="K98" s="183"/>
      <c r="L98" s="44"/>
      <c r="M98" s="43"/>
      <c r="N98" s="43"/>
    </row>
    <row r="99" spans="2:14" ht="12.75">
      <c r="B99" s="187"/>
      <c r="C99" s="17"/>
      <c r="D99" s="192"/>
      <c r="E99" s="195"/>
      <c r="F99" s="183"/>
      <c r="G99" s="26"/>
      <c r="H99" s="182"/>
      <c r="I99" s="19">
        <f t="shared" si="1"/>
        <v>6936</v>
      </c>
      <c r="K99" s="183"/>
      <c r="L99" s="44"/>
      <c r="M99" s="43"/>
      <c r="N99" s="43"/>
    </row>
    <row r="100" spans="2:14" ht="12.75">
      <c r="B100" s="189"/>
      <c r="C100" s="1"/>
      <c r="D100" s="193"/>
      <c r="E100" s="196"/>
      <c r="F100" s="94">
        <f>SUM(F4:F99)</f>
        <v>616919</v>
      </c>
      <c r="G100" s="116">
        <f>SUM(G5:G99)</f>
        <v>626684</v>
      </c>
      <c r="H100" s="184">
        <f>SUM(H1:H4)</f>
        <v>0</v>
      </c>
      <c r="I100" s="19"/>
      <c r="K100" s="306">
        <f>SUM(K5:K99)</f>
        <v>206210</v>
      </c>
      <c r="L100" s="2"/>
      <c r="M100" s="43"/>
      <c r="N100" s="43"/>
    </row>
    <row r="101" spans="8:14" ht="13.5" thickBot="1">
      <c r="H101" s="93"/>
      <c r="L101" s="2"/>
      <c r="M101" s="43"/>
      <c r="N101" s="43"/>
    </row>
    <row r="102" spans="7:14" ht="12.75">
      <c r="G102" s="2"/>
      <c r="H102" s="2"/>
      <c r="I102" s="2"/>
      <c r="J102" s="2"/>
      <c r="K102" s="2"/>
      <c r="L102" s="2"/>
      <c r="M102" s="43"/>
      <c r="N102" s="43"/>
    </row>
    <row r="103" spans="6:14" ht="12.75">
      <c r="F103" s="2"/>
      <c r="G103" s="2"/>
      <c r="H103" s="2"/>
      <c r="I103" s="2"/>
      <c r="J103" s="2"/>
      <c r="K103" s="2"/>
      <c r="L103" s="2"/>
      <c r="M103" s="43"/>
      <c r="N103" s="43"/>
    </row>
    <row r="104" spans="4:14" ht="13.5" thickBot="1">
      <c r="D104" s="107" t="s">
        <v>145</v>
      </c>
      <c r="E104" s="107" t="s">
        <v>218</v>
      </c>
      <c r="F104" s="107"/>
      <c r="G104" s="107" t="s">
        <v>134</v>
      </c>
      <c r="H104" s="107" t="s">
        <v>135</v>
      </c>
      <c r="I104" s="44"/>
      <c r="J104" s="2"/>
      <c r="K104" s="2"/>
      <c r="L104" s="2"/>
      <c r="M104" s="43"/>
      <c r="N104" s="43"/>
    </row>
    <row r="105" spans="4:14" ht="13.5" thickBot="1">
      <c r="D105" s="198">
        <f>+K100</f>
        <v>206210</v>
      </c>
      <c r="E105" s="164">
        <f>'PL ABRIL'!F93</f>
        <v>188346</v>
      </c>
      <c r="F105" s="126">
        <f>SUM(I99:J99)</f>
        <v>6936</v>
      </c>
      <c r="G105" s="127">
        <f>SUM(D105:F105)</f>
        <v>401492</v>
      </c>
      <c r="H105" s="128"/>
      <c r="I105" s="125"/>
      <c r="M105" s="43"/>
      <c r="N105" s="43"/>
    </row>
    <row r="106" spans="4:14" ht="12.75">
      <c r="D106" s="129"/>
      <c r="E106" s="130">
        <f>SUM(D105:E105)</f>
        <v>394556</v>
      </c>
      <c r="F106" s="113">
        <v>-400000</v>
      </c>
      <c r="G106" s="113"/>
      <c r="H106" s="113"/>
      <c r="I106" s="113"/>
      <c r="M106" s="43"/>
      <c r="N106" s="43"/>
    </row>
    <row r="107" spans="4:14" ht="12.75">
      <c r="D107" s="2"/>
      <c r="E107" s="126"/>
      <c r="F107" s="2">
        <f>SUM(D105,E105,F105)</f>
        <v>401492</v>
      </c>
      <c r="G107" s="2"/>
      <c r="H107" s="2"/>
      <c r="I107" s="2"/>
      <c r="M107" s="43"/>
      <c r="N107" s="43"/>
    </row>
    <row r="108" spans="5:14" ht="12.75">
      <c r="E108" s="2"/>
      <c r="F108" s="2"/>
      <c r="G108" s="2"/>
      <c r="H108" s="2"/>
      <c r="I108" s="2"/>
      <c r="J108" s="2"/>
      <c r="M108" s="43"/>
      <c r="N108" s="43"/>
    </row>
    <row r="109" spans="5:14" ht="12.75">
      <c r="E109" s="126"/>
      <c r="F109" s="200">
        <f>SUM(F106:F107)</f>
        <v>1492</v>
      </c>
      <c r="G109" s="2"/>
      <c r="H109" s="2"/>
      <c r="I109" s="2"/>
      <c r="J109" s="2"/>
      <c r="M109" s="43"/>
      <c r="N109" s="43"/>
    </row>
    <row r="110" spans="5:14" ht="12.75">
      <c r="E110" s="2"/>
      <c r="F110" s="2"/>
      <c r="G110" s="2"/>
      <c r="H110" s="2"/>
      <c r="I110" s="2"/>
      <c r="J110" s="2"/>
      <c r="M110" s="43"/>
      <c r="N110" s="43"/>
    </row>
    <row r="111" spans="7:14" ht="12.75">
      <c r="G111" s="2"/>
      <c r="H111" s="2"/>
      <c r="I111" s="2"/>
      <c r="J111" s="2"/>
      <c r="M111" s="105"/>
      <c r="N111" s="43"/>
    </row>
    <row r="112" spans="7:14" ht="12.75">
      <c r="G112" s="2"/>
      <c r="H112" s="2"/>
      <c r="I112" s="2"/>
      <c r="J112" s="2"/>
      <c r="M112" s="44"/>
      <c r="N112" s="43"/>
    </row>
    <row r="113" spans="7:14" ht="12.75">
      <c r="G113" s="2"/>
      <c r="H113" s="2"/>
      <c r="I113" s="2"/>
      <c r="J113" s="2"/>
      <c r="M113" s="44"/>
      <c r="N113" s="43"/>
    </row>
    <row r="114" spans="7:14" ht="12.75">
      <c r="G114" s="2"/>
      <c r="H114" s="2"/>
      <c r="I114" s="2"/>
      <c r="J114" s="2"/>
      <c r="M114" s="107"/>
      <c r="N114" s="43"/>
    </row>
    <row r="115" spans="7:13" ht="12.75">
      <c r="G115" s="2"/>
      <c r="H115" s="2"/>
      <c r="I115" s="2"/>
      <c r="J115" s="2"/>
      <c r="M115" s="107"/>
    </row>
    <row r="116" spans="7:13" ht="12.75">
      <c r="G116" s="2"/>
      <c r="H116" s="2"/>
      <c r="I116" s="2"/>
      <c r="J116" s="2"/>
      <c r="M116" s="107"/>
    </row>
    <row r="117" spans="7:13" ht="12.75">
      <c r="G117" s="2"/>
      <c r="H117" s="2"/>
      <c r="I117" s="2"/>
      <c r="J117" s="2"/>
      <c r="M117" s="107"/>
    </row>
    <row r="118" spans="6:13" ht="12.75">
      <c r="F118" s="135"/>
      <c r="G118" s="11"/>
      <c r="H118" s="11"/>
      <c r="I118" s="2"/>
      <c r="J118" s="2"/>
      <c r="M118" s="106"/>
    </row>
    <row r="119" spans="6:13" ht="12.75">
      <c r="F119" s="135"/>
      <c r="G119" s="11"/>
      <c r="H119" s="11"/>
      <c r="I119" s="2"/>
      <c r="J119" s="2"/>
      <c r="M119" s="106"/>
    </row>
    <row r="120" spans="6:13" ht="12.75">
      <c r="F120" s="135"/>
      <c r="G120" s="11"/>
      <c r="H120" s="11"/>
      <c r="I120" s="2"/>
      <c r="J120" s="2"/>
      <c r="M120" s="107"/>
    </row>
    <row r="121" spans="6:13" ht="12.75">
      <c r="F121" s="135"/>
      <c r="G121" s="11"/>
      <c r="H121" s="11"/>
      <c r="I121" s="2"/>
      <c r="J121" s="2"/>
      <c r="M121" s="106"/>
    </row>
    <row r="122" spans="6:13" ht="12.75">
      <c r="F122" s="135"/>
      <c r="G122" s="11"/>
      <c r="H122" s="11"/>
      <c r="I122" s="2"/>
      <c r="J122" s="2"/>
      <c r="M122" s="106"/>
    </row>
    <row r="123" spans="6:13" ht="12.75">
      <c r="F123" s="135"/>
      <c r="G123" s="11"/>
      <c r="H123" s="11"/>
      <c r="I123" s="2"/>
      <c r="J123" s="2"/>
      <c r="M123" s="106"/>
    </row>
    <row r="124" spans="6:13" ht="12.75">
      <c r="F124" s="135"/>
      <c r="G124" s="11"/>
      <c r="H124" s="11"/>
      <c r="I124" s="2"/>
      <c r="J124" s="2"/>
      <c r="M124" s="106"/>
    </row>
    <row r="125" spans="6:13" ht="12.75">
      <c r="F125" s="135"/>
      <c r="G125" s="11"/>
      <c r="H125" s="11"/>
      <c r="I125" s="2"/>
      <c r="J125" s="2"/>
      <c r="M125" s="106"/>
    </row>
    <row r="126" spans="6:13" ht="12.75">
      <c r="F126" s="135"/>
      <c r="G126" s="11"/>
      <c r="H126" s="11"/>
      <c r="I126" s="2"/>
      <c r="J126" s="2"/>
      <c r="M126" s="106"/>
    </row>
    <row r="127" spans="6:13" ht="12.75">
      <c r="F127" s="135"/>
      <c r="G127" s="11"/>
      <c r="H127" s="135"/>
      <c r="M127" s="106"/>
    </row>
    <row r="128" spans="6:8" ht="12.75">
      <c r="F128" s="135"/>
      <c r="G128" s="11"/>
      <c r="H128" s="135"/>
    </row>
    <row r="129" spans="6:8" ht="12.75">
      <c r="F129" s="135"/>
      <c r="G129" s="11"/>
      <c r="H129" s="135"/>
    </row>
    <row r="130" spans="6:8" ht="12.75">
      <c r="F130" s="135"/>
      <c r="G130" s="11"/>
      <c r="H130" s="135"/>
    </row>
    <row r="131" spans="6:8" ht="12.75">
      <c r="F131" s="135"/>
      <c r="G131" s="11"/>
      <c r="H131" s="135"/>
    </row>
    <row r="132" spans="6:8" ht="12.75">
      <c r="F132" s="135"/>
      <c r="G132" s="11"/>
      <c r="H132" s="135"/>
    </row>
    <row r="133" spans="6:8" ht="12.75">
      <c r="F133" s="135"/>
      <c r="G133" s="11"/>
      <c r="H133" s="135"/>
    </row>
    <row r="134" spans="6:8" ht="12.75">
      <c r="F134" s="135"/>
      <c r="G134" s="11"/>
      <c r="H134" s="135"/>
    </row>
    <row r="135" spans="6:8" ht="12.75">
      <c r="F135" s="135"/>
      <c r="G135" s="11"/>
      <c r="H135" s="135"/>
    </row>
    <row r="136" spans="6:8" ht="12.75">
      <c r="F136" s="135"/>
      <c r="G136" s="11"/>
      <c r="H136" s="135"/>
    </row>
    <row r="137" spans="6:8" ht="12.75">
      <c r="F137" s="135"/>
      <c r="G137" s="11"/>
      <c r="H137" s="135"/>
    </row>
    <row r="138" spans="6:8" ht="12.75">
      <c r="F138" s="135"/>
      <c r="G138" s="11"/>
      <c r="H138" s="135"/>
    </row>
    <row r="139" spans="6:8" ht="12.75">
      <c r="F139" s="135"/>
      <c r="G139" s="11"/>
      <c r="H139" s="135"/>
    </row>
    <row r="140" spans="6:8" ht="12.75">
      <c r="F140" s="135"/>
      <c r="G140" s="11"/>
      <c r="H140" s="135"/>
    </row>
    <row r="141" spans="6:8" ht="12.75">
      <c r="F141" s="135"/>
      <c r="G141" s="11"/>
      <c r="H141" s="135"/>
    </row>
    <row r="142" spans="6:8" ht="12.75">
      <c r="F142" s="135"/>
      <c r="G142" s="11"/>
      <c r="H142" s="135"/>
    </row>
    <row r="143" spans="6:8" ht="12.75">
      <c r="F143" s="135"/>
      <c r="G143" s="11"/>
      <c r="H143" s="135"/>
    </row>
    <row r="144" spans="6:8" ht="12.75">
      <c r="F144" s="135"/>
      <c r="G144" s="11"/>
      <c r="H144" s="135"/>
    </row>
    <row r="145" spans="5:8" ht="12.75">
      <c r="E145" s="2"/>
      <c r="F145" s="11"/>
      <c r="G145" s="11"/>
      <c r="H145" s="135"/>
    </row>
    <row r="146" spans="5:8" ht="12.75">
      <c r="E146" s="2"/>
      <c r="F146" s="11"/>
      <c r="G146" s="135"/>
      <c r="H146" s="135"/>
    </row>
    <row r="147" spans="5:8" ht="12.75">
      <c r="E147" s="2"/>
      <c r="F147" s="11"/>
      <c r="G147" s="135"/>
      <c r="H147" s="135"/>
    </row>
    <row r="148" spans="5:8" ht="12.75">
      <c r="E148" s="2"/>
      <c r="F148" s="11"/>
      <c r="G148" s="135"/>
      <c r="H148" s="135"/>
    </row>
    <row r="149" spans="5:8" ht="12.75">
      <c r="E149" s="2"/>
      <c r="F149" s="11"/>
      <c r="G149" s="135"/>
      <c r="H149" s="135"/>
    </row>
    <row r="150" spans="5:8" ht="12.75">
      <c r="E150" s="2"/>
      <c r="F150" s="11"/>
      <c r="G150" s="135"/>
      <c r="H150" s="135"/>
    </row>
    <row r="151" spans="5:8" ht="12.75">
      <c r="E151" s="2"/>
      <c r="F151" s="11"/>
      <c r="G151" s="135"/>
      <c r="H151" s="135"/>
    </row>
    <row r="152" spans="5:8" ht="12.75">
      <c r="E152" s="2"/>
      <c r="F152" s="11"/>
      <c r="G152" s="135"/>
      <c r="H152" s="135"/>
    </row>
    <row r="153" spans="5:8" ht="12.75">
      <c r="E153" s="2"/>
      <c r="F153" s="11"/>
      <c r="G153" s="135"/>
      <c r="H153" s="135"/>
    </row>
    <row r="154" spans="5:8" ht="12.75">
      <c r="E154" s="2"/>
      <c r="F154" s="11"/>
      <c r="G154" s="135"/>
      <c r="H154" s="135"/>
    </row>
    <row r="155" spans="5:8" ht="12.75">
      <c r="E155" s="2"/>
      <c r="F155" s="11"/>
      <c r="G155" s="135"/>
      <c r="H155" s="135"/>
    </row>
    <row r="156" spans="5:8" ht="12.75">
      <c r="E156" s="2"/>
      <c r="F156" s="11"/>
      <c r="G156" s="135"/>
      <c r="H156" s="135"/>
    </row>
    <row r="157" spans="5:8" ht="12.75">
      <c r="E157" s="2"/>
      <c r="F157" s="11"/>
      <c r="G157" s="135"/>
      <c r="H157" s="135"/>
    </row>
    <row r="158" spans="5:8" ht="12.75">
      <c r="E158" s="2"/>
      <c r="F158" s="11"/>
      <c r="G158" s="135"/>
      <c r="H158" s="135"/>
    </row>
    <row r="159" spans="5:8" ht="12.75">
      <c r="E159" s="2"/>
      <c r="F159" s="11"/>
      <c r="G159" s="135"/>
      <c r="H159" s="135"/>
    </row>
    <row r="160" spans="5:8" ht="12.75">
      <c r="E160" s="2"/>
      <c r="F160" s="11"/>
      <c r="G160" s="135"/>
      <c r="H160" s="135"/>
    </row>
    <row r="161" spans="6:8" ht="12.75">
      <c r="F161" s="135"/>
      <c r="G161" s="135"/>
      <c r="H161" s="135"/>
    </row>
    <row r="162" spans="6:8" ht="12.75">
      <c r="F162" s="135"/>
      <c r="G162" s="135"/>
      <c r="H162" s="135"/>
    </row>
    <row r="163" spans="6:8" ht="12.75">
      <c r="F163" s="135"/>
      <c r="G163" s="135"/>
      <c r="H163" s="135"/>
    </row>
    <row r="164" spans="6:8" ht="12.75">
      <c r="F164" s="135"/>
      <c r="G164" s="135"/>
      <c r="H164" s="135"/>
    </row>
    <row r="165" spans="6:8" ht="12.75">
      <c r="F165" s="135"/>
      <c r="G165" s="134"/>
      <c r="H165" s="135"/>
    </row>
    <row r="166" spans="6:8" ht="12.75">
      <c r="F166" s="135"/>
      <c r="G166" s="135"/>
      <c r="H166" s="135"/>
    </row>
  </sheetData>
  <sheetProtection/>
  <mergeCells count="1">
    <mergeCell ref="D2:E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9"/>
  <sheetViews>
    <sheetView zoomScalePageLayoutView="0" workbookViewId="0" topLeftCell="A95">
      <selection activeCell="D122" sqref="D122"/>
    </sheetView>
  </sheetViews>
  <sheetFormatPr defaultColWidth="11.421875" defaultRowHeight="12.75"/>
  <cols>
    <col min="2" max="2" width="9.7109375" style="0" customWidth="1"/>
    <col min="3" max="3" width="12.7109375" style="0" customWidth="1"/>
    <col min="4" max="4" width="12.8515625" style="0" customWidth="1"/>
    <col min="7" max="7" width="10.28125" style="0" customWidth="1"/>
  </cols>
  <sheetData>
    <row r="1" ht="12.75">
      <c r="A1" s="185"/>
    </row>
    <row r="2" spans="1:8" ht="42" customHeight="1">
      <c r="A2" s="186"/>
      <c r="B2" s="20" t="s">
        <v>8</v>
      </c>
      <c r="C2" s="606" t="s">
        <v>398</v>
      </c>
      <c r="D2" s="607"/>
      <c r="E2" s="20"/>
      <c r="F2" s="20"/>
      <c r="G2" s="15"/>
      <c r="H2" s="15"/>
    </row>
    <row r="3" spans="1:11" ht="22.5">
      <c r="A3" s="37" t="s">
        <v>0</v>
      </c>
      <c r="B3" s="37" t="s">
        <v>7</v>
      </c>
      <c r="C3" s="37" t="s">
        <v>1</v>
      </c>
      <c r="D3" s="37" t="s">
        <v>2</v>
      </c>
      <c r="E3" s="37" t="s">
        <v>3</v>
      </c>
      <c r="F3" s="37" t="s">
        <v>5</v>
      </c>
      <c r="G3" s="37" t="s">
        <v>9</v>
      </c>
      <c r="H3" s="37" t="s">
        <v>4</v>
      </c>
      <c r="I3" s="89"/>
      <c r="J3" s="197" t="s">
        <v>230</v>
      </c>
      <c r="K3" s="2"/>
    </row>
    <row r="4" spans="1:11" ht="13.5" customHeight="1">
      <c r="A4" s="187"/>
      <c r="B4" s="37"/>
      <c r="C4" s="190" t="s">
        <v>405</v>
      </c>
      <c r="D4" s="37" t="s">
        <v>213</v>
      </c>
      <c r="E4" s="94"/>
      <c r="F4" s="26"/>
      <c r="G4" s="118"/>
      <c r="H4" s="118">
        <v>29444</v>
      </c>
      <c r="I4" s="89"/>
      <c r="J4" s="113"/>
      <c r="K4" s="2"/>
    </row>
    <row r="5" spans="1:11" ht="13.5" customHeight="1">
      <c r="A5" s="187">
        <v>41392</v>
      </c>
      <c r="B5" s="17"/>
      <c r="C5" s="191" t="s">
        <v>295</v>
      </c>
      <c r="D5" s="194" t="s">
        <v>399</v>
      </c>
      <c r="E5" s="182">
        <v>81</v>
      </c>
      <c r="F5" s="26">
        <v>20000</v>
      </c>
      <c r="G5" s="33"/>
      <c r="H5" s="19">
        <f>(E5+H4)-SUM(F5:G5)</f>
        <v>9525</v>
      </c>
      <c r="J5" s="202">
        <v>35000</v>
      </c>
      <c r="K5" s="297" t="s">
        <v>267</v>
      </c>
    </row>
    <row r="6" spans="1:11" ht="13.5" customHeight="1">
      <c r="A6" s="187"/>
      <c r="B6" s="17"/>
      <c r="C6" s="191" t="s">
        <v>221</v>
      </c>
      <c r="D6" s="194" t="s">
        <v>189</v>
      </c>
      <c r="E6" s="182"/>
      <c r="F6" s="26">
        <v>2508</v>
      </c>
      <c r="G6" s="182"/>
      <c r="H6" s="19">
        <f aca="true" t="shared" si="0" ref="H6:H69">(E6+H5)-SUM(F6:G6)</f>
        <v>7017</v>
      </c>
      <c r="J6" s="202">
        <v>35000</v>
      </c>
      <c r="K6" s="297" t="s">
        <v>267</v>
      </c>
    </row>
    <row r="7" spans="1:11" ht="13.5" customHeight="1">
      <c r="A7" s="187"/>
      <c r="B7" s="17"/>
      <c r="C7" s="191" t="s">
        <v>229</v>
      </c>
      <c r="D7" s="194" t="s">
        <v>400</v>
      </c>
      <c r="E7" s="182">
        <v>2000</v>
      </c>
      <c r="F7" s="26">
        <v>2000</v>
      </c>
      <c r="G7" s="182"/>
      <c r="H7" s="19">
        <f t="shared" si="0"/>
        <v>7017</v>
      </c>
      <c r="J7" s="202">
        <v>15000</v>
      </c>
      <c r="K7" s="305" t="s">
        <v>406</v>
      </c>
    </row>
    <row r="8" spans="1:11" ht="13.5" customHeight="1">
      <c r="A8" s="188"/>
      <c r="B8" s="31"/>
      <c r="C8" s="191" t="s">
        <v>234</v>
      </c>
      <c r="D8" s="194" t="s">
        <v>401</v>
      </c>
      <c r="E8" s="182"/>
      <c r="F8" s="26">
        <v>800</v>
      </c>
      <c r="G8" s="182"/>
      <c r="H8" s="19">
        <f t="shared" si="0"/>
        <v>6217</v>
      </c>
      <c r="J8" s="202"/>
      <c r="K8" s="304" t="s">
        <v>290</v>
      </c>
    </row>
    <row r="9" spans="1:11" ht="13.5" customHeight="1">
      <c r="A9" s="188"/>
      <c r="B9" s="31"/>
      <c r="C9" s="191" t="s">
        <v>231</v>
      </c>
      <c r="D9" s="194" t="s">
        <v>424</v>
      </c>
      <c r="E9" s="182"/>
      <c r="F9" s="26">
        <v>1680</v>
      </c>
      <c r="G9" s="182"/>
      <c r="H9" s="19">
        <f t="shared" si="0"/>
        <v>4537</v>
      </c>
      <c r="J9" s="202"/>
      <c r="K9" s="305" t="s">
        <v>462</v>
      </c>
    </row>
    <row r="10" spans="1:11" ht="13.5" customHeight="1">
      <c r="A10" s="188"/>
      <c r="B10" s="31"/>
      <c r="C10" s="191" t="s">
        <v>404</v>
      </c>
      <c r="D10" s="194"/>
      <c r="E10" s="182">
        <v>26720</v>
      </c>
      <c r="F10" s="26"/>
      <c r="G10" s="182"/>
      <c r="H10" s="19">
        <f t="shared" si="0"/>
        <v>31257</v>
      </c>
      <c r="J10" s="202">
        <v>24575</v>
      </c>
      <c r="K10" s="305" t="s">
        <v>434</v>
      </c>
    </row>
    <row r="11" spans="1:11" ht="13.5" customHeight="1">
      <c r="A11" s="188"/>
      <c r="B11" s="31"/>
      <c r="C11" s="191" t="s">
        <v>402</v>
      </c>
      <c r="D11" s="194"/>
      <c r="E11" s="182">
        <v>38300</v>
      </c>
      <c r="F11" s="26"/>
      <c r="G11" s="182"/>
      <c r="H11" s="19">
        <f t="shared" si="0"/>
        <v>69557</v>
      </c>
      <c r="J11" s="202"/>
      <c r="K11" s="305" t="s">
        <v>347</v>
      </c>
    </row>
    <row r="12" spans="1:11" ht="13.5" customHeight="1">
      <c r="A12" s="188"/>
      <c r="B12" s="31"/>
      <c r="C12" s="191" t="s">
        <v>403</v>
      </c>
      <c r="D12" s="194"/>
      <c r="E12" s="182">
        <v>22190</v>
      </c>
      <c r="F12" s="26"/>
      <c r="G12" s="182"/>
      <c r="H12" s="19">
        <f t="shared" si="0"/>
        <v>91747</v>
      </c>
      <c r="J12" s="96"/>
      <c r="K12" s="305"/>
    </row>
    <row r="13" spans="1:11" ht="13.5" customHeight="1">
      <c r="A13" s="188" t="s">
        <v>487</v>
      </c>
      <c r="B13" s="31"/>
      <c r="C13" s="192" t="s">
        <v>412</v>
      </c>
      <c r="D13" s="317" t="s">
        <v>411</v>
      </c>
      <c r="E13" s="303">
        <v>188346</v>
      </c>
      <c r="F13" s="26"/>
      <c r="G13" s="182"/>
      <c r="H13" s="19">
        <f t="shared" si="0"/>
        <v>280093</v>
      </c>
      <c r="J13" s="202"/>
      <c r="K13" s="305" t="s">
        <v>290</v>
      </c>
    </row>
    <row r="14" spans="1:11" ht="13.5" customHeight="1">
      <c r="A14" s="188"/>
      <c r="B14" s="31"/>
      <c r="C14" s="191" t="s">
        <v>406</v>
      </c>
      <c r="D14" s="194" t="s">
        <v>423</v>
      </c>
      <c r="E14" s="182"/>
      <c r="F14" s="26">
        <v>9690</v>
      </c>
      <c r="G14" s="182"/>
      <c r="H14" s="19">
        <f t="shared" si="0"/>
        <v>270403</v>
      </c>
      <c r="J14" s="202"/>
      <c r="K14" s="305" t="s">
        <v>265</v>
      </c>
    </row>
    <row r="15" spans="1:11" ht="13.5" customHeight="1">
      <c r="A15" s="188"/>
      <c r="B15" s="31"/>
      <c r="C15" s="191" t="s">
        <v>251</v>
      </c>
      <c r="D15" s="194" t="s">
        <v>443</v>
      </c>
      <c r="E15" s="182"/>
      <c r="F15" s="26">
        <v>7000</v>
      </c>
      <c r="G15" s="182"/>
      <c r="H15" s="19">
        <f t="shared" si="0"/>
        <v>263403</v>
      </c>
      <c r="J15" s="202"/>
      <c r="K15" s="305" t="s">
        <v>463</v>
      </c>
    </row>
    <row r="16" spans="1:11" ht="13.5" customHeight="1">
      <c r="A16" s="188"/>
      <c r="B16" s="31"/>
      <c r="C16" s="191" t="s">
        <v>222</v>
      </c>
      <c r="D16" s="194"/>
      <c r="E16" s="182">
        <v>6000</v>
      </c>
      <c r="F16" s="26">
        <v>6000</v>
      </c>
      <c r="G16" s="182"/>
      <c r="H16" s="19">
        <f t="shared" si="0"/>
        <v>263403</v>
      </c>
      <c r="J16" s="202"/>
      <c r="K16" s="305" t="s">
        <v>453</v>
      </c>
    </row>
    <row r="17" spans="1:11" ht="13.5" customHeight="1">
      <c r="A17" s="188">
        <v>41396</v>
      </c>
      <c r="B17" s="31"/>
      <c r="C17" s="191" t="s">
        <v>406</v>
      </c>
      <c r="D17" s="194" t="s">
        <v>414</v>
      </c>
      <c r="E17" s="3"/>
      <c r="F17" s="26">
        <v>1600</v>
      </c>
      <c r="G17" s="182"/>
      <c r="H17" s="19">
        <f t="shared" si="0"/>
        <v>261803</v>
      </c>
      <c r="J17" s="202"/>
      <c r="K17" s="305" t="s">
        <v>463</v>
      </c>
    </row>
    <row r="18" spans="1:11" ht="13.5" customHeight="1">
      <c r="A18" s="188">
        <v>41397</v>
      </c>
      <c r="B18" s="31"/>
      <c r="C18" s="191" t="s">
        <v>221</v>
      </c>
      <c r="D18" s="194" t="s">
        <v>415</v>
      </c>
      <c r="E18" s="182"/>
      <c r="F18" s="26">
        <v>10980</v>
      </c>
      <c r="G18" s="182"/>
      <c r="H18" s="19">
        <f t="shared" si="0"/>
        <v>250823</v>
      </c>
      <c r="J18" s="315"/>
      <c r="K18" s="316"/>
    </row>
    <row r="19" spans="1:11" ht="13.5" customHeight="1">
      <c r="A19" s="188"/>
      <c r="B19" s="31"/>
      <c r="C19" s="191" t="s">
        <v>343</v>
      </c>
      <c r="D19" s="194" t="s">
        <v>416</v>
      </c>
      <c r="E19" s="3"/>
      <c r="F19" s="26">
        <v>6000</v>
      </c>
      <c r="G19" s="182"/>
      <c r="H19" s="19">
        <f t="shared" si="0"/>
        <v>244823</v>
      </c>
      <c r="J19" s="3"/>
      <c r="K19" s="316"/>
    </row>
    <row r="20" spans="1:11" ht="13.5" customHeight="1">
      <c r="A20" s="188"/>
      <c r="B20" s="31"/>
      <c r="C20" s="191" t="s">
        <v>346</v>
      </c>
      <c r="D20" s="194" t="s">
        <v>416</v>
      </c>
      <c r="E20" s="3"/>
      <c r="F20" s="26">
        <v>6100</v>
      </c>
      <c r="G20" s="182"/>
      <c r="H20" s="19">
        <f t="shared" si="0"/>
        <v>238723</v>
      </c>
      <c r="J20" s="3"/>
      <c r="K20" s="207"/>
    </row>
    <row r="21" spans="1:11" ht="13.5" customHeight="1">
      <c r="A21" s="188"/>
      <c r="B21" s="31"/>
      <c r="C21" s="191" t="s">
        <v>407</v>
      </c>
      <c r="D21" s="194" t="s">
        <v>416</v>
      </c>
      <c r="E21" s="3"/>
      <c r="F21" s="26">
        <v>6000</v>
      </c>
      <c r="G21" s="182"/>
      <c r="H21" s="19">
        <f t="shared" si="0"/>
        <v>232723</v>
      </c>
      <c r="J21" s="3"/>
      <c r="K21" s="207"/>
    </row>
    <row r="22" spans="1:11" ht="13.5" customHeight="1">
      <c r="A22" s="188"/>
      <c r="B22" s="31"/>
      <c r="C22" s="191" t="s">
        <v>231</v>
      </c>
      <c r="D22" s="194" t="s">
        <v>417</v>
      </c>
      <c r="E22" s="3"/>
      <c r="F22" s="26">
        <v>5480</v>
      </c>
      <c r="G22" s="182"/>
      <c r="H22" s="19">
        <f t="shared" si="0"/>
        <v>227243</v>
      </c>
      <c r="J22" s="3"/>
      <c r="K22" s="207"/>
    </row>
    <row r="23" spans="1:11" ht="13.5" customHeight="1">
      <c r="A23" s="188"/>
      <c r="B23" s="31"/>
      <c r="C23" s="191" t="s">
        <v>228</v>
      </c>
      <c r="D23" s="194" t="s">
        <v>418</v>
      </c>
      <c r="E23" s="182">
        <v>6010</v>
      </c>
      <c r="F23" s="26">
        <v>18000</v>
      </c>
      <c r="G23" s="182"/>
      <c r="H23" s="19">
        <f t="shared" si="0"/>
        <v>215253</v>
      </c>
      <c r="J23" s="3"/>
      <c r="K23" s="207"/>
    </row>
    <row r="24" spans="1:11" ht="13.5" customHeight="1">
      <c r="A24" s="188"/>
      <c r="B24" s="31"/>
      <c r="C24" s="191" t="s">
        <v>221</v>
      </c>
      <c r="D24" s="194" t="s">
        <v>419</v>
      </c>
      <c r="E24" s="3"/>
      <c r="F24" s="26">
        <v>3960</v>
      </c>
      <c r="G24" s="182"/>
      <c r="H24" s="19">
        <f t="shared" si="0"/>
        <v>211293</v>
      </c>
      <c r="J24" s="3"/>
      <c r="K24" s="207"/>
    </row>
    <row r="25" spans="1:11" ht="13.5" customHeight="1">
      <c r="A25" s="188"/>
      <c r="B25" s="31"/>
      <c r="C25" s="191" t="s">
        <v>221</v>
      </c>
      <c r="D25" s="194" t="s">
        <v>420</v>
      </c>
      <c r="E25" s="3"/>
      <c r="F25" s="26">
        <v>4850</v>
      </c>
      <c r="G25" s="182"/>
      <c r="H25" s="19">
        <f t="shared" si="0"/>
        <v>206443</v>
      </c>
      <c r="J25" s="3"/>
      <c r="K25" s="207"/>
    </row>
    <row r="26" spans="1:11" ht="13.5" customHeight="1">
      <c r="A26" s="188"/>
      <c r="B26" s="31"/>
      <c r="C26" s="199" t="s">
        <v>408</v>
      </c>
      <c r="D26" s="194"/>
      <c r="E26" s="182">
        <v>19919</v>
      </c>
      <c r="F26" s="26"/>
      <c r="G26" s="182"/>
      <c r="H26" s="19">
        <f t="shared" si="0"/>
        <v>226362</v>
      </c>
      <c r="J26" s="3"/>
      <c r="K26" s="207"/>
    </row>
    <row r="27" spans="1:11" ht="13.5" customHeight="1">
      <c r="A27" s="188"/>
      <c r="B27" s="31"/>
      <c r="C27" s="199" t="s">
        <v>409</v>
      </c>
      <c r="D27" s="194"/>
      <c r="E27" s="182">
        <v>1540</v>
      </c>
      <c r="F27" s="298"/>
      <c r="G27" s="182"/>
      <c r="H27" s="19">
        <f t="shared" si="0"/>
        <v>227902</v>
      </c>
      <c r="J27" s="3"/>
      <c r="K27" s="207"/>
    </row>
    <row r="28" spans="1:11" ht="13.5" customHeight="1">
      <c r="A28" s="188">
        <v>41401</v>
      </c>
      <c r="B28" s="31"/>
      <c r="C28" s="191" t="s">
        <v>221</v>
      </c>
      <c r="D28" s="194" t="s">
        <v>421</v>
      </c>
      <c r="E28" s="182"/>
      <c r="F28" s="26">
        <v>700</v>
      </c>
      <c r="G28" s="182"/>
      <c r="H28" s="19">
        <f t="shared" si="0"/>
        <v>227202</v>
      </c>
      <c r="J28" s="3"/>
      <c r="K28" s="207"/>
    </row>
    <row r="29" spans="1:11" ht="13.5" customHeight="1">
      <c r="A29" s="188"/>
      <c r="B29" s="31"/>
      <c r="C29" s="191" t="s">
        <v>410</v>
      </c>
      <c r="D29" s="194" t="s">
        <v>422</v>
      </c>
      <c r="E29" s="299"/>
      <c r="F29" s="26">
        <v>2800</v>
      </c>
      <c r="G29" s="182"/>
      <c r="H29" s="19">
        <f t="shared" si="0"/>
        <v>224402</v>
      </c>
      <c r="J29" s="3"/>
      <c r="K29" s="207"/>
    </row>
    <row r="30" spans="1:11" ht="13.5" customHeight="1">
      <c r="A30" s="188"/>
      <c r="B30" s="31"/>
      <c r="C30" s="191" t="s">
        <v>234</v>
      </c>
      <c r="D30" s="194" t="s">
        <v>442</v>
      </c>
      <c r="E30" s="299"/>
      <c r="F30" s="26">
        <v>3960</v>
      </c>
      <c r="G30" s="182"/>
      <c r="H30" s="19">
        <f t="shared" si="0"/>
        <v>220442</v>
      </c>
      <c r="J30" s="3"/>
      <c r="K30" s="207"/>
    </row>
    <row r="31" spans="1:11" ht="13.5" customHeight="1">
      <c r="A31" s="188"/>
      <c r="B31" s="31"/>
      <c r="C31" s="199" t="s">
        <v>413</v>
      </c>
      <c r="D31" s="194"/>
      <c r="E31" s="182">
        <v>27154</v>
      </c>
      <c r="F31" s="26"/>
      <c r="G31" s="182"/>
      <c r="H31" s="19">
        <f t="shared" si="0"/>
        <v>247596</v>
      </c>
      <c r="J31" s="3"/>
      <c r="K31" s="207"/>
    </row>
    <row r="32" spans="1:11" ht="13.5" customHeight="1">
      <c r="A32" s="188"/>
      <c r="B32" s="31"/>
      <c r="C32" s="191" t="s">
        <v>231</v>
      </c>
      <c r="D32" s="194" t="s">
        <v>425</v>
      </c>
      <c r="E32" s="3"/>
      <c r="F32" s="26">
        <v>3660</v>
      </c>
      <c r="G32" s="182"/>
      <c r="H32" s="19">
        <f t="shared" si="0"/>
        <v>243936</v>
      </c>
      <c r="J32" s="3"/>
      <c r="K32" s="207"/>
    </row>
    <row r="33" spans="1:11" ht="13.5" customHeight="1">
      <c r="A33" s="188"/>
      <c r="B33" s="31"/>
      <c r="C33" s="191" t="s">
        <v>323</v>
      </c>
      <c r="D33" s="194" t="s">
        <v>426</v>
      </c>
      <c r="E33" s="182"/>
      <c r="F33" s="26">
        <v>1200</v>
      </c>
      <c r="G33" s="182"/>
      <c r="H33" s="19">
        <f t="shared" si="0"/>
        <v>242736</v>
      </c>
      <c r="J33" s="3"/>
      <c r="K33" s="207"/>
    </row>
    <row r="34" spans="1:11" ht="13.5" customHeight="1">
      <c r="A34" s="188"/>
      <c r="B34" s="31"/>
      <c r="C34" s="191" t="s">
        <v>221</v>
      </c>
      <c r="D34" s="194" t="s">
        <v>427</v>
      </c>
      <c r="E34" s="182">
        <v>176</v>
      </c>
      <c r="F34" s="26">
        <v>28650</v>
      </c>
      <c r="G34" s="182"/>
      <c r="H34" s="19">
        <f t="shared" si="0"/>
        <v>214262</v>
      </c>
      <c r="J34" s="3"/>
      <c r="K34" s="207"/>
    </row>
    <row r="35" spans="1:11" ht="13.5" customHeight="1">
      <c r="A35" s="188"/>
      <c r="B35" s="31"/>
      <c r="C35" s="191" t="s">
        <v>428</v>
      </c>
      <c r="D35" s="194" t="s">
        <v>440</v>
      </c>
      <c r="E35" s="3"/>
      <c r="F35" s="26">
        <v>1220</v>
      </c>
      <c r="G35" s="182"/>
      <c r="H35" s="19">
        <f t="shared" si="0"/>
        <v>213042</v>
      </c>
      <c r="J35" s="3"/>
      <c r="K35" s="207"/>
    </row>
    <row r="36" spans="1:11" ht="13.5" customHeight="1">
      <c r="A36" s="188"/>
      <c r="B36" s="31"/>
      <c r="C36" s="191" t="s">
        <v>232</v>
      </c>
      <c r="D36" s="194" t="s">
        <v>440</v>
      </c>
      <c r="E36" s="3"/>
      <c r="F36" s="26">
        <v>1500</v>
      </c>
      <c r="G36" s="182"/>
      <c r="H36" s="19">
        <f t="shared" si="0"/>
        <v>211542</v>
      </c>
      <c r="J36" s="3"/>
      <c r="K36" s="207"/>
    </row>
    <row r="37" spans="1:11" ht="13.5" customHeight="1">
      <c r="A37" s="188">
        <v>41404</v>
      </c>
      <c r="B37" s="31"/>
      <c r="C37" s="191" t="s">
        <v>326</v>
      </c>
      <c r="D37" s="194" t="s">
        <v>441</v>
      </c>
      <c r="E37" s="3"/>
      <c r="F37" s="26">
        <v>6038</v>
      </c>
      <c r="G37" s="182"/>
      <c r="H37" s="19">
        <f t="shared" si="0"/>
        <v>205504</v>
      </c>
      <c r="J37" s="3"/>
      <c r="K37" s="207"/>
    </row>
    <row r="38" spans="1:11" ht="13.5" customHeight="1">
      <c r="A38" s="188"/>
      <c r="B38" s="31"/>
      <c r="C38" s="191" t="s">
        <v>430</v>
      </c>
      <c r="D38" s="194" t="s">
        <v>441</v>
      </c>
      <c r="E38" s="3"/>
      <c r="F38" s="26">
        <v>6000</v>
      </c>
      <c r="G38" s="182"/>
      <c r="H38" s="19">
        <f t="shared" si="0"/>
        <v>199504</v>
      </c>
      <c r="J38" s="3"/>
      <c r="K38" s="207"/>
    </row>
    <row r="39" spans="1:11" ht="13.5" customHeight="1">
      <c r="A39" s="188"/>
      <c r="B39" s="31"/>
      <c r="C39" s="191" t="s">
        <v>431</v>
      </c>
      <c r="D39" s="194" t="s">
        <v>441</v>
      </c>
      <c r="E39" s="204"/>
      <c r="F39" s="26">
        <v>6000</v>
      </c>
      <c r="G39" s="182"/>
      <c r="H39" s="19">
        <f t="shared" si="0"/>
        <v>193504</v>
      </c>
      <c r="J39" s="3"/>
      <c r="K39" s="44"/>
    </row>
    <row r="40" spans="1:11" ht="13.5" customHeight="1">
      <c r="A40" s="188">
        <v>41405</v>
      </c>
      <c r="B40" s="31"/>
      <c r="C40" s="191" t="s">
        <v>245</v>
      </c>
      <c r="D40" s="194" t="s">
        <v>440</v>
      </c>
      <c r="E40" s="3"/>
      <c r="F40" s="26">
        <v>12200</v>
      </c>
      <c r="G40" s="182"/>
      <c r="H40" s="19">
        <f t="shared" si="0"/>
        <v>181304</v>
      </c>
      <c r="J40" s="3"/>
      <c r="K40" s="44"/>
    </row>
    <row r="41" spans="1:11" ht="13.5" customHeight="1">
      <c r="A41" s="188"/>
      <c r="B41" s="31"/>
      <c r="C41" s="191" t="s">
        <v>264</v>
      </c>
      <c r="D41" s="194" t="s">
        <v>439</v>
      </c>
      <c r="E41" s="3"/>
      <c r="F41" s="26">
        <v>1320</v>
      </c>
      <c r="G41" s="182"/>
      <c r="H41" s="19">
        <f t="shared" si="0"/>
        <v>179984</v>
      </c>
      <c r="J41" s="3"/>
      <c r="K41" s="44"/>
    </row>
    <row r="42" spans="1:11" ht="13.5" customHeight="1">
      <c r="A42" s="188"/>
      <c r="B42" s="31"/>
      <c r="C42" s="191" t="s">
        <v>221</v>
      </c>
      <c r="D42" s="194" t="s">
        <v>438</v>
      </c>
      <c r="E42" s="3"/>
      <c r="F42" s="26">
        <v>1660</v>
      </c>
      <c r="G42" s="182"/>
      <c r="H42" s="19">
        <f t="shared" si="0"/>
        <v>178324</v>
      </c>
      <c r="J42" s="3"/>
      <c r="K42" s="44"/>
    </row>
    <row r="43" spans="1:11" ht="13.5" customHeight="1">
      <c r="A43" s="188"/>
      <c r="B43" s="31"/>
      <c r="C43" s="191" t="s">
        <v>231</v>
      </c>
      <c r="D43" s="194" t="s">
        <v>423</v>
      </c>
      <c r="E43" s="3"/>
      <c r="F43" s="26">
        <v>5000</v>
      </c>
      <c r="G43" s="182"/>
      <c r="H43" s="19">
        <f t="shared" si="0"/>
        <v>173324</v>
      </c>
      <c r="J43" s="3"/>
      <c r="K43" s="44"/>
    </row>
    <row r="44" spans="1:11" ht="13.5" customHeight="1">
      <c r="A44" s="188">
        <v>41407</v>
      </c>
      <c r="B44" s="31"/>
      <c r="C44" s="191" t="s">
        <v>432</v>
      </c>
      <c r="D44" s="194" t="s">
        <v>437</v>
      </c>
      <c r="E44" s="3"/>
      <c r="F44" s="26">
        <v>3030</v>
      </c>
      <c r="G44" s="182"/>
      <c r="H44" s="19">
        <f t="shared" si="0"/>
        <v>170294</v>
      </c>
      <c r="J44" s="183"/>
      <c r="K44" s="44"/>
    </row>
    <row r="45" spans="1:11" ht="13.5" customHeight="1">
      <c r="A45" s="188"/>
      <c r="B45" s="31"/>
      <c r="C45" s="191" t="s">
        <v>225</v>
      </c>
      <c r="D45" s="194" t="s">
        <v>435</v>
      </c>
      <c r="E45" s="182"/>
      <c r="F45" s="26">
        <v>4270</v>
      </c>
      <c r="G45" s="182"/>
      <c r="H45" s="19">
        <f t="shared" si="0"/>
        <v>166024</v>
      </c>
      <c r="J45" s="183"/>
      <c r="K45" s="44"/>
    </row>
    <row r="46" spans="1:11" ht="13.5" customHeight="1">
      <c r="A46" s="188">
        <v>41408</v>
      </c>
      <c r="B46" s="31"/>
      <c r="C46" s="191" t="s">
        <v>406</v>
      </c>
      <c r="D46" s="194" t="s">
        <v>436</v>
      </c>
      <c r="E46" s="182"/>
      <c r="F46" s="26">
        <v>4000</v>
      </c>
      <c r="G46" s="182"/>
      <c r="H46" s="19">
        <f t="shared" si="0"/>
        <v>162024</v>
      </c>
      <c r="J46" s="183"/>
      <c r="K46" s="44"/>
    </row>
    <row r="47" spans="1:11" ht="13.5" customHeight="1">
      <c r="A47" s="188"/>
      <c r="B47" s="31"/>
      <c r="C47" s="191" t="s">
        <v>232</v>
      </c>
      <c r="D47" s="194" t="s">
        <v>440</v>
      </c>
      <c r="E47" s="3"/>
      <c r="F47" s="26">
        <v>1500</v>
      </c>
      <c r="G47" s="182"/>
      <c r="H47" s="19">
        <f t="shared" si="0"/>
        <v>160524</v>
      </c>
      <c r="J47" s="183"/>
      <c r="K47" s="44"/>
    </row>
    <row r="48" spans="1:11" ht="13.5" customHeight="1">
      <c r="A48" s="188"/>
      <c r="B48" s="31"/>
      <c r="C48" s="191" t="s">
        <v>343</v>
      </c>
      <c r="D48" s="194" t="s">
        <v>444</v>
      </c>
      <c r="E48" s="3"/>
      <c r="F48" s="26">
        <v>16820</v>
      </c>
      <c r="G48" s="182"/>
      <c r="H48" s="19">
        <f t="shared" si="0"/>
        <v>143704</v>
      </c>
      <c r="J48" s="183"/>
      <c r="K48" s="44"/>
    </row>
    <row r="49" spans="1:10" ht="13.5" customHeight="1">
      <c r="A49" s="188"/>
      <c r="B49" s="31"/>
      <c r="C49" s="191" t="s">
        <v>323</v>
      </c>
      <c r="D49" s="194" t="s">
        <v>445</v>
      </c>
      <c r="E49" s="3"/>
      <c r="F49" s="26">
        <v>5800</v>
      </c>
      <c r="G49" s="182"/>
      <c r="H49" s="19">
        <f t="shared" si="0"/>
        <v>137904</v>
      </c>
      <c r="J49" s="183"/>
    </row>
    <row r="50" spans="1:10" ht="13.5" customHeight="1">
      <c r="A50" s="188"/>
      <c r="B50" s="31"/>
      <c r="C50" s="191" t="s">
        <v>347</v>
      </c>
      <c r="D50" s="194" t="s">
        <v>446</v>
      </c>
      <c r="E50" s="182"/>
      <c r="F50" s="26">
        <v>14000</v>
      </c>
      <c r="G50" s="182"/>
      <c r="H50" s="19">
        <f t="shared" si="0"/>
        <v>123904</v>
      </c>
      <c r="J50" s="183"/>
    </row>
    <row r="51" spans="1:10" ht="13.5" customHeight="1">
      <c r="A51" s="188"/>
      <c r="B51" s="31"/>
      <c r="C51" s="191" t="s">
        <v>231</v>
      </c>
      <c r="D51" s="194" t="s">
        <v>440</v>
      </c>
      <c r="E51" s="182"/>
      <c r="F51" s="26">
        <v>2440</v>
      </c>
      <c r="G51" s="182"/>
      <c r="H51" s="19">
        <f t="shared" si="0"/>
        <v>121464</v>
      </c>
      <c r="J51" s="183"/>
    </row>
    <row r="52" spans="1:10" ht="13.5" customHeight="1">
      <c r="A52" s="188"/>
      <c r="B52" s="31"/>
      <c r="C52" s="191" t="s">
        <v>221</v>
      </c>
      <c r="D52" s="194" t="s">
        <v>447</v>
      </c>
      <c r="E52" s="182"/>
      <c r="F52" s="26">
        <v>9589</v>
      </c>
      <c r="G52" s="182"/>
      <c r="H52" s="19">
        <f t="shared" si="0"/>
        <v>111875</v>
      </c>
      <c r="J52" s="183"/>
    </row>
    <row r="53" spans="1:10" ht="13.5" customHeight="1">
      <c r="A53" s="188"/>
      <c r="B53" s="31"/>
      <c r="C53" s="191" t="s">
        <v>229</v>
      </c>
      <c r="D53" s="194" t="s">
        <v>448</v>
      </c>
      <c r="E53" s="3"/>
      <c r="F53" s="26">
        <v>7986</v>
      </c>
      <c r="G53" s="182"/>
      <c r="H53" s="19">
        <f t="shared" si="0"/>
        <v>103889</v>
      </c>
      <c r="J53" s="183"/>
    </row>
    <row r="54" spans="1:10" ht="13.5" customHeight="1">
      <c r="A54" s="188"/>
      <c r="B54" s="31"/>
      <c r="C54" s="199" t="s">
        <v>450</v>
      </c>
      <c r="D54" s="194" t="s">
        <v>451</v>
      </c>
      <c r="E54" s="182">
        <v>68027</v>
      </c>
      <c r="F54" s="26"/>
      <c r="G54" s="182"/>
      <c r="H54" s="19">
        <f t="shared" si="0"/>
        <v>171916</v>
      </c>
      <c r="J54" s="183"/>
    </row>
    <row r="55" spans="1:10" ht="13.5" customHeight="1">
      <c r="A55" s="188"/>
      <c r="B55" s="31"/>
      <c r="C55" s="191" t="s">
        <v>221</v>
      </c>
      <c r="D55" s="194" t="s">
        <v>449</v>
      </c>
      <c r="E55" s="3"/>
      <c r="F55" s="26">
        <v>12200</v>
      </c>
      <c r="G55" s="182"/>
      <c r="H55" s="19">
        <f t="shared" si="0"/>
        <v>159716</v>
      </c>
      <c r="J55" s="183"/>
    </row>
    <row r="56" spans="1:10" ht="13.5" customHeight="1">
      <c r="A56" s="188"/>
      <c r="B56" s="31"/>
      <c r="C56" s="191" t="s">
        <v>221</v>
      </c>
      <c r="D56" s="194" t="s">
        <v>189</v>
      </c>
      <c r="E56" s="3"/>
      <c r="F56" s="26">
        <v>7106</v>
      </c>
      <c r="G56" s="182"/>
      <c r="H56" s="19">
        <f t="shared" si="0"/>
        <v>152610</v>
      </c>
      <c r="J56" s="183"/>
    </row>
    <row r="57" spans="1:10" ht="13.5" customHeight="1">
      <c r="A57" s="188"/>
      <c r="B57" s="31"/>
      <c r="C57" s="191" t="s">
        <v>227</v>
      </c>
      <c r="D57" s="194" t="s">
        <v>189</v>
      </c>
      <c r="E57" s="3"/>
      <c r="F57" s="26">
        <v>3600</v>
      </c>
      <c r="G57" s="182"/>
      <c r="H57" s="19">
        <f t="shared" si="0"/>
        <v>149010</v>
      </c>
      <c r="J57" s="183"/>
    </row>
    <row r="58" spans="1:10" ht="13.5" customHeight="1">
      <c r="A58" s="188"/>
      <c r="B58" s="31"/>
      <c r="C58" s="191" t="s">
        <v>231</v>
      </c>
      <c r="D58" s="194" t="s">
        <v>452</v>
      </c>
      <c r="E58" s="3"/>
      <c r="F58" s="26">
        <v>6210</v>
      </c>
      <c r="G58" s="182"/>
      <c r="H58" s="19">
        <f t="shared" si="0"/>
        <v>142800</v>
      </c>
      <c r="J58" s="183"/>
    </row>
    <row r="59" spans="1:10" ht="13.5" customHeight="1">
      <c r="A59" s="188"/>
      <c r="B59" s="31"/>
      <c r="C59" s="191" t="s">
        <v>326</v>
      </c>
      <c r="D59" s="194" t="s">
        <v>452</v>
      </c>
      <c r="E59" s="182"/>
      <c r="F59" s="26">
        <v>6000</v>
      </c>
      <c r="G59" s="182"/>
      <c r="H59" s="19">
        <f t="shared" si="0"/>
        <v>136800</v>
      </c>
      <c r="J59" s="183"/>
    </row>
    <row r="60" spans="1:10" ht="13.5" customHeight="1">
      <c r="A60" s="188"/>
      <c r="B60" s="31"/>
      <c r="C60" s="191" t="s">
        <v>290</v>
      </c>
      <c r="D60" s="194" t="s">
        <v>452</v>
      </c>
      <c r="E60" s="182">
        <v>322</v>
      </c>
      <c r="F60" s="26">
        <v>5678</v>
      </c>
      <c r="G60" s="182"/>
      <c r="H60" s="19">
        <f t="shared" si="0"/>
        <v>131444</v>
      </c>
      <c r="J60" s="183"/>
    </row>
    <row r="61" spans="1:10" ht="13.5" customHeight="1">
      <c r="A61" s="188"/>
      <c r="B61" s="31"/>
      <c r="C61" s="191" t="s">
        <v>295</v>
      </c>
      <c r="D61" s="194" t="s">
        <v>452</v>
      </c>
      <c r="E61" s="182"/>
      <c r="F61" s="26">
        <v>6450</v>
      </c>
      <c r="G61" s="182"/>
      <c r="H61" s="19">
        <f t="shared" si="0"/>
        <v>124994</v>
      </c>
      <c r="J61" s="183"/>
    </row>
    <row r="62" spans="1:10" ht="13.5" customHeight="1">
      <c r="A62" s="188"/>
      <c r="B62" s="31"/>
      <c r="C62" s="191" t="s">
        <v>264</v>
      </c>
      <c r="D62" s="194" t="s">
        <v>452</v>
      </c>
      <c r="E62" s="182"/>
      <c r="F62" s="26">
        <v>6000</v>
      </c>
      <c r="G62" s="182"/>
      <c r="H62" s="19">
        <f t="shared" si="0"/>
        <v>118994</v>
      </c>
      <c r="J62" s="183"/>
    </row>
    <row r="63" spans="1:10" ht="13.5" customHeight="1">
      <c r="A63" s="188"/>
      <c r="B63" s="31"/>
      <c r="C63" s="191" t="s">
        <v>453</v>
      </c>
      <c r="D63" s="194" t="s">
        <v>454</v>
      </c>
      <c r="E63" s="182"/>
      <c r="F63" s="26">
        <v>3000</v>
      </c>
      <c r="G63" s="182"/>
      <c r="H63" s="19">
        <f t="shared" si="0"/>
        <v>115994</v>
      </c>
      <c r="J63" s="183"/>
    </row>
    <row r="64" spans="1:10" ht="13.5" customHeight="1">
      <c r="A64" s="188"/>
      <c r="B64" s="31"/>
      <c r="C64" s="199" t="s">
        <v>450</v>
      </c>
      <c r="D64" s="194"/>
      <c r="E64" s="182">
        <v>16820</v>
      </c>
      <c r="F64" s="26"/>
      <c r="G64" s="182"/>
      <c r="H64" s="19">
        <f t="shared" si="0"/>
        <v>132814</v>
      </c>
      <c r="J64" s="183"/>
    </row>
    <row r="65" spans="1:13" ht="13.5" customHeight="1">
      <c r="A65" s="188"/>
      <c r="B65" s="31"/>
      <c r="C65" s="191" t="s">
        <v>231</v>
      </c>
      <c r="D65" s="194" t="s">
        <v>97</v>
      </c>
      <c r="E65" s="3"/>
      <c r="F65" s="26">
        <v>7200</v>
      </c>
      <c r="G65" s="182"/>
      <c r="H65" s="19">
        <f t="shared" si="0"/>
        <v>125614</v>
      </c>
      <c r="J65" s="183"/>
      <c r="L65" s="135"/>
      <c r="M65" s="135"/>
    </row>
    <row r="66" spans="1:13" ht="13.5" customHeight="1">
      <c r="A66" s="188"/>
      <c r="B66" s="31"/>
      <c r="C66" s="191" t="s">
        <v>455</v>
      </c>
      <c r="D66" s="194"/>
      <c r="E66" s="182">
        <v>20000</v>
      </c>
      <c r="F66" s="26"/>
      <c r="G66" s="182"/>
      <c r="H66" s="19">
        <f t="shared" si="0"/>
        <v>145614</v>
      </c>
      <c r="J66" s="183"/>
      <c r="L66" s="135"/>
      <c r="M66" s="135"/>
    </row>
    <row r="67" spans="1:13" ht="13.5" customHeight="1">
      <c r="A67" s="188"/>
      <c r="B67" s="31"/>
      <c r="C67" s="191" t="s">
        <v>226</v>
      </c>
      <c r="D67" s="194"/>
      <c r="E67" s="182"/>
      <c r="F67" s="26">
        <v>10000</v>
      </c>
      <c r="G67" s="182"/>
      <c r="H67" s="19">
        <f t="shared" si="0"/>
        <v>135614</v>
      </c>
      <c r="J67" s="183"/>
      <c r="L67" s="135"/>
      <c r="M67" s="135"/>
    </row>
    <row r="68" spans="1:13" ht="13.5" customHeight="1">
      <c r="A68" s="188"/>
      <c r="B68" s="31"/>
      <c r="C68" s="191" t="s">
        <v>343</v>
      </c>
      <c r="D68" s="194"/>
      <c r="E68" s="182"/>
      <c r="F68" s="26">
        <v>13990</v>
      </c>
      <c r="G68" s="182"/>
      <c r="H68" s="19">
        <f t="shared" si="0"/>
        <v>121624</v>
      </c>
      <c r="J68" s="183"/>
      <c r="L68" s="135"/>
      <c r="M68" s="135"/>
    </row>
    <row r="69" spans="1:13" ht="13.5" customHeight="1">
      <c r="A69" s="188">
        <v>41416</v>
      </c>
      <c r="B69" s="31"/>
      <c r="C69" s="191" t="s">
        <v>456</v>
      </c>
      <c r="D69" s="194" t="s">
        <v>457</v>
      </c>
      <c r="E69" s="3"/>
      <c r="F69" s="26">
        <v>1600</v>
      </c>
      <c r="G69" s="182"/>
      <c r="H69" s="19">
        <f t="shared" si="0"/>
        <v>120024</v>
      </c>
      <c r="I69" s="43"/>
      <c r="J69" s="3"/>
      <c r="L69" s="135"/>
      <c r="M69" s="135"/>
    </row>
    <row r="70" spans="1:13" ht="13.5" customHeight="1">
      <c r="A70" s="188">
        <v>41416</v>
      </c>
      <c r="B70" s="31"/>
      <c r="C70" s="191" t="s">
        <v>103</v>
      </c>
      <c r="D70" s="194" t="s">
        <v>464</v>
      </c>
      <c r="E70" s="3"/>
      <c r="F70" s="26">
        <v>22015</v>
      </c>
      <c r="G70" s="182"/>
      <c r="H70" s="19">
        <f aca="true" t="shared" si="1" ref="H70:H107">(E70+H69)-SUM(F70:G70)</f>
        <v>98009</v>
      </c>
      <c r="I70" s="43"/>
      <c r="J70" s="3"/>
      <c r="L70" s="135"/>
      <c r="M70" s="135"/>
    </row>
    <row r="71" spans="1:13" ht="13.5" customHeight="1">
      <c r="A71" s="188"/>
      <c r="B71" s="31"/>
      <c r="C71" s="191" t="s">
        <v>347</v>
      </c>
      <c r="D71" s="194"/>
      <c r="E71" s="182"/>
      <c r="F71" s="26">
        <v>9640</v>
      </c>
      <c r="G71" s="182"/>
      <c r="H71" s="19">
        <f t="shared" si="1"/>
        <v>88369</v>
      </c>
      <c r="I71" s="43"/>
      <c r="J71" s="3"/>
      <c r="K71" s="2"/>
      <c r="L71" s="135"/>
      <c r="M71" s="135"/>
    </row>
    <row r="72" spans="1:13" ht="13.5" customHeight="1">
      <c r="A72" s="188"/>
      <c r="B72" s="31"/>
      <c r="C72" s="191" t="s">
        <v>221</v>
      </c>
      <c r="D72" s="194"/>
      <c r="E72" s="3"/>
      <c r="F72" s="26">
        <v>720</v>
      </c>
      <c r="G72" s="182"/>
      <c r="H72" s="19">
        <f t="shared" si="1"/>
        <v>87649</v>
      </c>
      <c r="I72" s="43"/>
      <c r="J72" s="3"/>
      <c r="L72" s="135"/>
      <c r="M72" s="135"/>
    </row>
    <row r="73" spans="1:13" ht="13.5" customHeight="1">
      <c r="A73" s="188"/>
      <c r="B73" s="31"/>
      <c r="C73" s="191" t="s">
        <v>221</v>
      </c>
      <c r="D73" s="194"/>
      <c r="E73" s="201"/>
      <c r="F73" s="26">
        <v>1660</v>
      </c>
      <c r="G73" s="182"/>
      <c r="H73" s="19">
        <f t="shared" si="1"/>
        <v>85989</v>
      </c>
      <c r="I73" s="43"/>
      <c r="J73" s="3"/>
      <c r="K73" s="2"/>
      <c r="L73" s="135"/>
      <c r="M73" s="135"/>
    </row>
    <row r="74" spans="1:13" ht="13.5" customHeight="1">
      <c r="A74" s="188">
        <v>41417</v>
      </c>
      <c r="B74" s="31"/>
      <c r="C74" s="191" t="s">
        <v>221</v>
      </c>
      <c r="D74" s="194"/>
      <c r="E74" s="182"/>
      <c r="F74" s="26">
        <v>7320</v>
      </c>
      <c r="G74" s="182"/>
      <c r="H74" s="19">
        <f t="shared" si="1"/>
        <v>78669</v>
      </c>
      <c r="I74" s="43"/>
      <c r="J74" s="3"/>
      <c r="L74" s="135"/>
      <c r="M74" s="135"/>
    </row>
    <row r="75" spans="1:13" ht="13.5" customHeight="1">
      <c r="A75" s="188"/>
      <c r="B75" s="31"/>
      <c r="C75" s="191" t="s">
        <v>265</v>
      </c>
      <c r="D75" s="194"/>
      <c r="E75" s="182"/>
      <c r="F75" s="26">
        <v>6000</v>
      </c>
      <c r="G75" s="182"/>
      <c r="H75" s="19">
        <f t="shared" si="1"/>
        <v>72669</v>
      </c>
      <c r="I75" s="43"/>
      <c r="J75" s="3"/>
      <c r="L75" s="135"/>
      <c r="M75" s="135"/>
    </row>
    <row r="76" spans="1:10" ht="13.5" customHeight="1">
      <c r="A76" s="188"/>
      <c r="B76" s="31"/>
      <c r="C76" s="191" t="s">
        <v>463</v>
      </c>
      <c r="D76" s="194"/>
      <c r="E76" s="182"/>
      <c r="F76" s="26">
        <v>6000</v>
      </c>
      <c r="G76" s="182"/>
      <c r="H76" s="19">
        <f t="shared" si="1"/>
        <v>66669</v>
      </c>
      <c r="I76" s="43"/>
      <c r="J76" s="3"/>
    </row>
    <row r="77" spans="1:10" ht="13.5" customHeight="1">
      <c r="A77" s="188"/>
      <c r="B77" s="31"/>
      <c r="C77" s="191" t="s">
        <v>453</v>
      </c>
      <c r="D77" s="194"/>
      <c r="E77" s="182"/>
      <c r="F77" s="26">
        <v>6000</v>
      </c>
      <c r="G77" s="182"/>
      <c r="H77" s="19">
        <f t="shared" si="1"/>
        <v>60669</v>
      </c>
      <c r="I77" s="43"/>
      <c r="J77" s="3"/>
    </row>
    <row r="78" spans="1:10" ht="13.5" customHeight="1">
      <c r="A78" s="188"/>
      <c r="B78" s="31"/>
      <c r="C78" s="191" t="s">
        <v>406</v>
      </c>
      <c r="D78" s="194"/>
      <c r="E78" s="182"/>
      <c r="F78" s="26">
        <v>30000</v>
      </c>
      <c r="G78" s="182"/>
      <c r="H78" s="19">
        <f t="shared" si="1"/>
        <v>30669</v>
      </c>
      <c r="J78" s="183"/>
    </row>
    <row r="79" spans="1:10" ht="13.5" customHeight="1">
      <c r="A79" s="188"/>
      <c r="B79" s="31"/>
      <c r="C79" s="191" t="s">
        <v>463</v>
      </c>
      <c r="D79" s="194"/>
      <c r="E79" s="182">
        <v>1520</v>
      </c>
      <c r="F79" s="26">
        <v>3000</v>
      </c>
      <c r="G79" s="182"/>
      <c r="H79" s="19">
        <f t="shared" si="1"/>
        <v>29189</v>
      </c>
      <c r="J79" s="183"/>
    </row>
    <row r="80" spans="1:10" ht="13.5" customHeight="1">
      <c r="A80" s="188"/>
      <c r="B80" s="31"/>
      <c r="C80" s="191" t="s">
        <v>231</v>
      </c>
      <c r="D80" s="194"/>
      <c r="E80" s="182"/>
      <c r="F80" s="26">
        <v>800</v>
      </c>
      <c r="G80" s="182"/>
      <c r="H80" s="19">
        <f t="shared" si="1"/>
        <v>28389</v>
      </c>
      <c r="J80" s="183"/>
    </row>
    <row r="81" spans="1:10" ht="13.5" customHeight="1">
      <c r="A81" s="188"/>
      <c r="B81" s="31"/>
      <c r="C81" s="191" t="s">
        <v>463</v>
      </c>
      <c r="D81" s="194"/>
      <c r="E81" s="182"/>
      <c r="F81" s="26">
        <v>1767</v>
      </c>
      <c r="G81" s="182"/>
      <c r="H81" s="19">
        <f t="shared" si="1"/>
        <v>26622</v>
      </c>
      <c r="J81" s="183"/>
    </row>
    <row r="82" spans="1:10" ht="13.5" customHeight="1">
      <c r="A82" s="188"/>
      <c r="B82" s="31"/>
      <c r="C82" s="191" t="s">
        <v>221</v>
      </c>
      <c r="D82" s="194"/>
      <c r="E82" s="182"/>
      <c r="F82" s="26">
        <v>11650</v>
      </c>
      <c r="G82" s="182"/>
      <c r="H82" s="19">
        <f t="shared" si="1"/>
        <v>14972</v>
      </c>
      <c r="J82" s="183"/>
    </row>
    <row r="83" spans="1:10" ht="13.5" customHeight="1">
      <c r="A83" s="188">
        <v>41421</v>
      </c>
      <c r="B83" s="31"/>
      <c r="C83" s="191" t="s">
        <v>468</v>
      </c>
      <c r="D83" s="194"/>
      <c r="E83" s="182">
        <v>76751</v>
      </c>
      <c r="F83" s="26"/>
      <c r="G83" s="182"/>
      <c r="H83" s="19">
        <f t="shared" si="1"/>
        <v>91723</v>
      </c>
      <c r="J83" s="183"/>
    </row>
    <row r="84" spans="1:10" ht="13.5" customHeight="1">
      <c r="A84" s="188"/>
      <c r="B84" s="31"/>
      <c r="C84" s="191" t="s">
        <v>476</v>
      </c>
      <c r="D84" s="194"/>
      <c r="E84" s="182">
        <v>159584</v>
      </c>
      <c r="F84" s="26"/>
      <c r="G84" s="182"/>
      <c r="H84" s="19">
        <f t="shared" si="1"/>
        <v>251307</v>
      </c>
      <c r="J84" s="183"/>
    </row>
    <row r="85" spans="1:10" ht="13.5" customHeight="1">
      <c r="A85" s="188"/>
      <c r="B85" s="31"/>
      <c r="C85" s="191" t="s">
        <v>428</v>
      </c>
      <c r="D85" s="194"/>
      <c r="E85" s="182"/>
      <c r="F85" s="26">
        <v>2300</v>
      </c>
      <c r="G85" s="182"/>
      <c r="H85" s="19">
        <f t="shared" si="1"/>
        <v>249007</v>
      </c>
      <c r="J85" s="183"/>
    </row>
    <row r="86" spans="1:10" ht="13.5" customHeight="1">
      <c r="A86" s="188"/>
      <c r="B86" s="31"/>
      <c r="C86" s="191" t="s">
        <v>346</v>
      </c>
      <c r="D86" s="194"/>
      <c r="E86" s="182"/>
      <c r="F86" s="26">
        <v>6490</v>
      </c>
      <c r="G86" s="182"/>
      <c r="H86" s="19">
        <f t="shared" si="1"/>
        <v>242517</v>
      </c>
      <c r="J86" s="183"/>
    </row>
    <row r="87" spans="1:10" ht="13.5" customHeight="1">
      <c r="A87" s="188"/>
      <c r="B87" s="31"/>
      <c r="C87" s="191" t="s">
        <v>406</v>
      </c>
      <c r="D87" s="194"/>
      <c r="E87" s="182"/>
      <c r="F87" s="26">
        <v>21570</v>
      </c>
      <c r="G87" s="182"/>
      <c r="H87" s="19">
        <f t="shared" si="1"/>
        <v>220947</v>
      </c>
      <c r="J87" s="183"/>
    </row>
    <row r="88" spans="1:10" ht="13.5" customHeight="1">
      <c r="A88" s="188"/>
      <c r="B88" s="31"/>
      <c r="C88" s="191" t="s">
        <v>222</v>
      </c>
      <c r="D88" s="194"/>
      <c r="E88" s="182">
        <v>38000</v>
      </c>
      <c r="F88" s="26">
        <v>50772</v>
      </c>
      <c r="G88" s="182"/>
      <c r="H88" s="19">
        <f t="shared" si="1"/>
        <v>208175</v>
      </c>
      <c r="J88" s="183"/>
    </row>
    <row r="89" spans="1:10" ht="13.5" customHeight="1">
      <c r="A89" s="188"/>
      <c r="B89" s="31"/>
      <c r="C89" s="191" t="s">
        <v>222</v>
      </c>
      <c r="D89" s="194"/>
      <c r="E89" s="182"/>
      <c r="F89" s="26">
        <v>1830</v>
      </c>
      <c r="G89" s="182"/>
      <c r="H89" s="19">
        <f t="shared" si="1"/>
        <v>206345</v>
      </c>
      <c r="J89" s="183"/>
    </row>
    <row r="90" spans="1:10" ht="13.5" customHeight="1">
      <c r="A90" s="188"/>
      <c r="B90" s="31"/>
      <c r="C90" s="191" t="s">
        <v>231</v>
      </c>
      <c r="D90" s="194"/>
      <c r="E90" s="182"/>
      <c r="F90" s="26">
        <v>2000</v>
      </c>
      <c r="G90" s="182"/>
      <c r="H90" s="19">
        <f t="shared" si="1"/>
        <v>204345</v>
      </c>
      <c r="J90" s="183"/>
    </row>
    <row r="91" spans="1:10" ht="13.5" customHeight="1">
      <c r="A91" s="188"/>
      <c r="B91" s="31"/>
      <c r="C91" s="191" t="s">
        <v>231</v>
      </c>
      <c r="D91" s="194"/>
      <c r="E91" s="182"/>
      <c r="F91" s="26">
        <v>2440</v>
      </c>
      <c r="G91" s="182"/>
      <c r="H91" s="19">
        <f t="shared" si="1"/>
        <v>201905</v>
      </c>
      <c r="J91" s="183"/>
    </row>
    <row r="92" spans="1:10" ht="13.5" customHeight="1">
      <c r="A92" s="188">
        <v>41423</v>
      </c>
      <c r="B92" s="31"/>
      <c r="C92" s="191" t="s">
        <v>428</v>
      </c>
      <c r="D92" s="194"/>
      <c r="E92" s="182"/>
      <c r="F92" s="26">
        <v>2800</v>
      </c>
      <c r="G92" s="182"/>
      <c r="H92" s="19">
        <f t="shared" si="1"/>
        <v>199105</v>
      </c>
      <c r="J92" s="183"/>
    </row>
    <row r="93" spans="1:10" ht="13.5" customHeight="1">
      <c r="A93" s="188"/>
      <c r="B93" s="31"/>
      <c r="C93" s="191" t="s">
        <v>471</v>
      </c>
      <c r="D93" s="194"/>
      <c r="E93" s="182"/>
      <c r="F93" s="26">
        <v>15234</v>
      </c>
      <c r="G93" s="182"/>
      <c r="H93" s="19">
        <f t="shared" si="1"/>
        <v>183871</v>
      </c>
      <c r="J93" s="183"/>
    </row>
    <row r="94" spans="1:10" ht="13.5" customHeight="1">
      <c r="A94" s="188"/>
      <c r="B94" s="31"/>
      <c r="C94" s="191" t="s">
        <v>231</v>
      </c>
      <c r="D94" s="194"/>
      <c r="E94" s="182"/>
      <c r="F94" s="26">
        <v>2740</v>
      </c>
      <c r="G94" s="182"/>
      <c r="H94" s="19">
        <f t="shared" si="1"/>
        <v>181131</v>
      </c>
      <c r="J94" s="183"/>
    </row>
    <row r="95" spans="1:10" ht="13.5" customHeight="1">
      <c r="A95" s="188"/>
      <c r="B95" s="31"/>
      <c r="C95" s="191" t="s">
        <v>453</v>
      </c>
      <c r="D95" s="194"/>
      <c r="E95" s="182"/>
      <c r="F95" s="26">
        <v>3135</v>
      </c>
      <c r="G95" s="182"/>
      <c r="H95" s="19">
        <f t="shared" si="1"/>
        <v>177996</v>
      </c>
      <c r="J95" s="183"/>
    </row>
    <row r="96" spans="1:10" ht="13.5" customHeight="1">
      <c r="A96" s="188"/>
      <c r="B96" s="31"/>
      <c r="C96" s="191" t="s">
        <v>231</v>
      </c>
      <c r="D96" s="194"/>
      <c r="E96" s="182"/>
      <c r="F96" s="26">
        <v>3260</v>
      </c>
      <c r="G96" s="182"/>
      <c r="H96" s="19">
        <f t="shared" si="1"/>
        <v>174736</v>
      </c>
      <c r="J96" s="183"/>
    </row>
    <row r="97" spans="1:10" ht="13.5" customHeight="1">
      <c r="A97" s="188"/>
      <c r="B97" s="31"/>
      <c r="C97" s="191" t="s">
        <v>477</v>
      </c>
      <c r="D97" s="194"/>
      <c r="E97" s="182">
        <v>134676</v>
      </c>
      <c r="F97" s="26">
        <v>48302</v>
      </c>
      <c r="G97" s="182"/>
      <c r="H97" s="19">
        <f t="shared" si="1"/>
        <v>261110</v>
      </c>
      <c r="J97" s="183"/>
    </row>
    <row r="98" spans="1:10" ht="13.5" customHeight="1">
      <c r="A98" s="188">
        <v>41424</v>
      </c>
      <c r="B98" s="31"/>
      <c r="C98" s="191" t="s">
        <v>223</v>
      </c>
      <c r="D98" s="194"/>
      <c r="E98" s="182"/>
      <c r="F98" s="26">
        <v>8040</v>
      </c>
      <c r="G98" s="182"/>
      <c r="H98" s="19">
        <f t="shared" si="1"/>
        <v>253070</v>
      </c>
      <c r="J98" s="183"/>
    </row>
    <row r="99" spans="1:10" ht="13.5" customHeight="1">
      <c r="A99" s="188"/>
      <c r="B99" s="31"/>
      <c r="C99" s="191" t="s">
        <v>343</v>
      </c>
      <c r="D99" s="194"/>
      <c r="E99" s="182"/>
      <c r="F99" s="26">
        <v>6844</v>
      </c>
      <c r="G99" s="182"/>
      <c r="H99" s="19">
        <f t="shared" si="1"/>
        <v>246226</v>
      </c>
      <c r="J99" s="183"/>
    </row>
    <row r="100" spans="1:10" ht="13.5" customHeight="1">
      <c r="A100" s="188"/>
      <c r="B100" s="31"/>
      <c r="C100" s="191" t="s">
        <v>478</v>
      </c>
      <c r="D100" s="194"/>
      <c r="E100" s="182"/>
      <c r="F100" s="26">
        <v>6406</v>
      </c>
      <c r="G100" s="182"/>
      <c r="H100" s="19">
        <f t="shared" si="1"/>
        <v>239820</v>
      </c>
      <c r="J100" s="183"/>
    </row>
    <row r="101" spans="1:11" ht="13.5" customHeight="1">
      <c r="A101" s="188"/>
      <c r="B101" s="31"/>
      <c r="C101" s="191" t="s">
        <v>327</v>
      </c>
      <c r="D101" s="194"/>
      <c r="E101" s="182"/>
      <c r="F101" s="26">
        <v>15480</v>
      </c>
      <c r="G101" s="182"/>
      <c r="H101" s="19">
        <f t="shared" si="1"/>
        <v>224340</v>
      </c>
      <c r="J101" s="183"/>
      <c r="K101" s="44"/>
    </row>
    <row r="102" spans="1:11" ht="13.5" customHeight="1">
      <c r="A102" s="188"/>
      <c r="B102" s="31"/>
      <c r="C102" s="191" t="s">
        <v>405</v>
      </c>
      <c r="D102" s="194"/>
      <c r="E102" s="182"/>
      <c r="F102" s="26">
        <v>1590</v>
      </c>
      <c r="G102" s="182"/>
      <c r="H102" s="19">
        <f t="shared" si="1"/>
        <v>222750</v>
      </c>
      <c r="J102" s="183"/>
      <c r="K102" s="44"/>
    </row>
    <row r="103" spans="1:11" ht="13.5" customHeight="1">
      <c r="A103" s="188"/>
      <c r="B103" s="31"/>
      <c r="C103" s="191" t="s">
        <v>290</v>
      </c>
      <c r="D103" s="194"/>
      <c r="E103" s="182"/>
      <c r="F103" s="26">
        <v>3540</v>
      </c>
      <c r="G103" s="182"/>
      <c r="H103" s="19">
        <f t="shared" si="1"/>
        <v>219210</v>
      </c>
      <c r="J103" s="183"/>
      <c r="K103" s="44"/>
    </row>
    <row r="104" spans="1:11" ht="13.5" customHeight="1">
      <c r="A104" s="188"/>
      <c r="B104" s="31"/>
      <c r="C104" s="191" t="s">
        <v>221</v>
      </c>
      <c r="D104" s="194"/>
      <c r="E104" s="182"/>
      <c r="F104" s="26">
        <v>11800</v>
      </c>
      <c r="G104" s="182"/>
      <c r="H104" s="19">
        <f t="shared" si="1"/>
        <v>207410</v>
      </c>
      <c r="J104" s="183"/>
      <c r="K104" s="44"/>
    </row>
    <row r="105" spans="1:11" ht="13.5" customHeight="1">
      <c r="A105" s="188"/>
      <c r="B105" s="31"/>
      <c r="C105" s="191" t="s">
        <v>231</v>
      </c>
      <c r="D105" s="194"/>
      <c r="E105" s="182">
        <v>400</v>
      </c>
      <c r="F105" s="26">
        <v>7300</v>
      </c>
      <c r="G105" s="182"/>
      <c r="H105" s="19">
        <f t="shared" si="1"/>
        <v>200510</v>
      </c>
      <c r="J105" s="183"/>
      <c r="K105" s="44"/>
    </row>
    <row r="106" spans="1:11" ht="13.5" customHeight="1">
      <c r="A106" s="188"/>
      <c r="B106" s="31"/>
      <c r="C106" s="191" t="s">
        <v>223</v>
      </c>
      <c r="D106" s="194"/>
      <c r="E106" s="182"/>
      <c r="F106" s="26">
        <v>2150</v>
      </c>
      <c r="G106" s="182"/>
      <c r="H106" s="19">
        <f t="shared" si="1"/>
        <v>198360</v>
      </c>
      <c r="J106" s="183"/>
      <c r="K106" s="44"/>
    </row>
    <row r="107" spans="1:11" ht="13.5" customHeight="1">
      <c r="A107" s="188"/>
      <c r="B107" s="31"/>
      <c r="C107" s="191"/>
      <c r="D107" s="194"/>
      <c r="E107" s="182"/>
      <c r="F107" s="26"/>
      <c r="G107" s="182"/>
      <c r="H107" s="19">
        <f t="shared" si="1"/>
        <v>198360</v>
      </c>
      <c r="J107" s="183"/>
      <c r="K107" s="44"/>
    </row>
    <row r="108" spans="1:11" ht="13.5" customHeight="1">
      <c r="A108" s="187"/>
      <c r="B108" s="17"/>
      <c r="C108" s="191"/>
      <c r="D108" s="195"/>
      <c r="E108" s="183"/>
      <c r="F108" s="26"/>
      <c r="G108" s="182"/>
      <c r="H108" s="19">
        <f>(E108+H107)-SUM(F108:G108)</f>
        <v>198360</v>
      </c>
      <c r="J108" s="183"/>
      <c r="K108" s="44"/>
    </row>
    <row r="109" spans="1:11" ht="13.5" customHeight="1">
      <c r="A109" s="189"/>
      <c r="B109" s="1"/>
      <c r="C109" s="193"/>
      <c r="D109" s="196"/>
      <c r="E109" s="94">
        <f>SUM(E4:E108)</f>
        <v>854536</v>
      </c>
      <c r="F109" s="116">
        <f>SUM(F5:F108)</f>
        <v>685620</v>
      </c>
      <c r="G109" s="184">
        <f>SUM(G1:G4)</f>
        <v>0</v>
      </c>
      <c r="H109" s="19"/>
      <c r="J109" s="306">
        <f>SUM(J5:J108)</f>
        <v>109575</v>
      </c>
      <c r="K109" s="2"/>
    </row>
    <row r="110" spans="1:11" ht="12.75">
      <c r="A110" s="185"/>
      <c r="G110" s="314"/>
      <c r="K110" s="2"/>
    </row>
    <row r="111" spans="1:11" ht="12.75">
      <c r="A111" s="185"/>
      <c r="F111" s="2"/>
      <c r="G111" s="2"/>
      <c r="H111" s="2"/>
      <c r="I111" s="2"/>
      <c r="J111" s="2"/>
      <c r="K111" s="2"/>
    </row>
    <row r="112" spans="1:11" ht="12.75">
      <c r="A112" s="185"/>
      <c r="E112" s="2"/>
      <c r="F112" s="2"/>
      <c r="G112" s="2"/>
      <c r="H112" s="2"/>
      <c r="I112" s="2"/>
      <c r="J112" s="2"/>
      <c r="K112" s="2"/>
    </row>
    <row r="113" spans="1:11" ht="13.5" thickBot="1">
      <c r="A113" s="185"/>
      <c r="C113" s="107" t="s">
        <v>145</v>
      </c>
      <c r="D113" s="107" t="s">
        <v>218</v>
      </c>
      <c r="E113" s="107"/>
      <c r="F113" s="107" t="s">
        <v>134</v>
      </c>
      <c r="G113" s="107" t="s">
        <v>135</v>
      </c>
      <c r="H113" s="44"/>
      <c r="I113" s="2"/>
      <c r="J113" s="2"/>
      <c r="K113" s="2"/>
    </row>
    <row r="114" spans="1:8" ht="13.5" thickBot="1">
      <c r="A114" s="185"/>
      <c r="C114" s="198">
        <f>+J109</f>
        <v>109575</v>
      </c>
      <c r="D114" s="164">
        <f>'PL MAYO'!F40</f>
        <v>92065</v>
      </c>
      <c r="E114" s="126">
        <f>SUM(H108:I108)</f>
        <v>198360</v>
      </c>
      <c r="F114" s="127">
        <f>SUM(C114:E114)</f>
        <v>400000</v>
      </c>
      <c r="G114" s="128"/>
      <c r="H114" s="125"/>
    </row>
    <row r="115" spans="1:8" ht="12.75">
      <c r="A115" s="185"/>
      <c r="C115" s="129"/>
      <c r="D115" s="130">
        <f>SUM(C114:D114)</f>
        <v>201640</v>
      </c>
      <c r="E115" s="113">
        <v>-400000</v>
      </c>
      <c r="F115" s="113"/>
      <c r="G115" s="113"/>
      <c r="H115" s="113"/>
    </row>
    <row r="116" spans="1:8" ht="12.75">
      <c r="A116" s="185"/>
      <c r="C116" s="2"/>
      <c r="D116" s="126"/>
      <c r="E116" s="2">
        <f>SUM(C114,D114,E114)</f>
        <v>400000</v>
      </c>
      <c r="F116" s="2"/>
      <c r="G116" s="2"/>
      <c r="H116" s="2"/>
    </row>
    <row r="117" spans="1:9" ht="12.75">
      <c r="A117" s="185"/>
      <c r="D117" s="2"/>
      <c r="E117" s="2"/>
      <c r="F117" s="2"/>
      <c r="G117" s="2"/>
      <c r="H117" s="2"/>
      <c r="I117" s="2"/>
    </row>
    <row r="118" spans="1:9" ht="12.75">
      <c r="A118" s="185"/>
      <c r="D118" s="126"/>
      <c r="E118" s="200">
        <f>SUM(E115:E116)</f>
        <v>0</v>
      </c>
      <c r="F118" s="2"/>
      <c r="G118" s="2"/>
      <c r="H118" s="2"/>
      <c r="I118" s="2"/>
    </row>
    <row r="119" spans="1:9" ht="12.75">
      <c r="A119" s="185"/>
      <c r="D119" s="2"/>
      <c r="E119" s="2"/>
      <c r="F119" s="2"/>
      <c r="G119" s="2"/>
      <c r="H119" s="2"/>
      <c r="I119" s="2"/>
    </row>
    <row r="120" spans="1:9" ht="12.75">
      <c r="A120" s="185"/>
      <c r="F120" s="2"/>
      <c r="G120" s="2"/>
      <c r="H120" s="2"/>
      <c r="I120" s="2"/>
    </row>
    <row r="121" spans="1:9" ht="12.75">
      <c r="A121" s="185"/>
      <c r="F121" s="2"/>
      <c r="G121" s="2"/>
      <c r="H121" s="2"/>
      <c r="I121" s="2"/>
    </row>
    <row r="122" spans="1:9" ht="12.75">
      <c r="A122" s="185"/>
      <c r="F122" s="2"/>
      <c r="G122" s="2"/>
      <c r="H122" s="2"/>
      <c r="I122" s="2"/>
    </row>
    <row r="123" spans="1:9" ht="12.75">
      <c r="A123" s="185"/>
      <c r="F123" s="2"/>
      <c r="G123" s="2"/>
      <c r="H123" s="2"/>
      <c r="I123" s="2"/>
    </row>
    <row r="124" spans="1:9" ht="12.75">
      <c r="A124" s="185"/>
      <c r="F124" s="2"/>
      <c r="G124" s="2"/>
      <c r="H124" s="2"/>
      <c r="I124" s="2"/>
    </row>
    <row r="125" spans="1:9" ht="12.75">
      <c r="A125" s="185"/>
      <c r="F125" s="2"/>
      <c r="G125" s="2"/>
      <c r="H125" s="2"/>
      <c r="I125" s="2"/>
    </row>
    <row r="126" spans="1:9" ht="12.75">
      <c r="A126" s="185"/>
      <c r="F126" s="2"/>
      <c r="G126" s="2"/>
      <c r="H126" s="2"/>
      <c r="I126" s="2"/>
    </row>
    <row r="127" spans="1:9" ht="12.75">
      <c r="A127" s="185"/>
      <c r="E127" s="135"/>
      <c r="F127" s="11"/>
      <c r="G127" s="11"/>
      <c r="H127" s="2"/>
      <c r="I127" s="2"/>
    </row>
    <row r="128" spans="1:9" ht="12.75">
      <c r="A128" s="185"/>
      <c r="E128" s="135"/>
      <c r="F128" s="11"/>
      <c r="G128" s="11"/>
      <c r="H128" s="2"/>
      <c r="I128" s="2"/>
    </row>
    <row r="129" spans="1:9" ht="12.75">
      <c r="A129" s="185"/>
      <c r="E129" s="135"/>
      <c r="F129" s="11"/>
      <c r="G129" s="11"/>
      <c r="H129" s="2"/>
      <c r="I129" s="2"/>
    </row>
  </sheetData>
  <sheetProtection/>
  <mergeCells count="1">
    <mergeCell ref="C2:D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CarlosDuran</dc:creator>
  <cp:keywords/>
  <dc:description/>
  <cp:lastModifiedBy>Jorge Benavides</cp:lastModifiedBy>
  <cp:lastPrinted>2018-01-31T11:27:09Z</cp:lastPrinted>
  <dcterms:created xsi:type="dcterms:W3CDTF">2012-11-05T15:29:19Z</dcterms:created>
  <dcterms:modified xsi:type="dcterms:W3CDTF">2018-01-31T12:10:08Z</dcterms:modified>
  <cp:category/>
  <cp:version/>
  <cp:contentType/>
  <cp:contentStatus/>
</cp:coreProperties>
</file>